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060886ZSS\"/>
    </mc:Choice>
  </mc:AlternateContent>
  <workbookProtection workbookAlgorithmName="SHA-512" workbookHashValue="d4h4VWduCLagRchDNI71NU8BOe8qvO8D9I8DvGa9vetpmgCoixlolvxjPatZiJd+MnRjsG+x+n2Ja4H4xgVF4g==" workbookSaltValue="ojIaMINJCI+rBJTSvp3pwA==" workbookSpinCount="100000" lockStructure="1"/>
  <bookViews>
    <workbookView xWindow="0" yWindow="0" windowWidth="28800" windowHeight="11835"/>
  </bookViews>
  <sheets>
    <sheet name="Лист1" sheetId="1" r:id="rId1"/>
    <sheet name="Лист2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B6" i="1"/>
  <c r="E8" i="2" l="1"/>
  <c r="D53" i="2"/>
  <c r="D61" i="2"/>
  <c r="D69" i="2"/>
  <c r="D9" i="2"/>
  <c r="D12" i="2" l="1"/>
  <c r="D52" i="2"/>
  <c r="D64" i="2"/>
  <c r="D68" i="2"/>
  <c r="D60" i="2"/>
  <c r="D67" i="2"/>
  <c r="D59" i="2"/>
  <c r="D51" i="2"/>
  <c r="D66" i="2"/>
  <c r="D58" i="2"/>
  <c r="D50" i="2"/>
  <c r="D65" i="2"/>
  <c r="D57" i="2"/>
  <c r="D49" i="2"/>
  <c r="D56" i="2"/>
  <c r="D48" i="2"/>
  <c r="D63" i="2"/>
  <c r="D55" i="2"/>
  <c r="D47" i="2"/>
  <c r="D62" i="2"/>
  <c r="D54" i="2"/>
  <c r="D46" i="2"/>
  <c r="D23" i="2"/>
  <c r="D38" i="2"/>
  <c r="D37" i="2"/>
  <c r="D20" i="2"/>
  <c r="D18" i="2"/>
  <c r="D30" i="2"/>
  <c r="D29" i="2"/>
  <c r="D44" i="2"/>
  <c r="D28" i="2"/>
  <c r="D27" i="2"/>
  <c r="D34" i="2"/>
  <c r="D41" i="2"/>
  <c r="D33" i="2"/>
  <c r="D25" i="2"/>
  <c r="D17" i="2"/>
  <c r="D39" i="2"/>
  <c r="D31" i="2"/>
  <c r="D22" i="2"/>
  <c r="D45" i="2"/>
  <c r="D21" i="2"/>
  <c r="D36" i="2"/>
  <c r="D43" i="2"/>
  <c r="D35" i="2"/>
  <c r="D19" i="2"/>
  <c r="D42" i="2"/>
  <c r="D26" i="2"/>
  <c r="D40" i="2"/>
  <c r="D32" i="2"/>
  <c r="D24" i="2"/>
  <c r="D16" i="2"/>
  <c r="D14" i="2"/>
  <c r="D10" i="2"/>
  <c r="D15" i="2"/>
  <c r="D13" i="2"/>
  <c r="D11" i="2"/>
  <c r="C9" i="2"/>
  <c r="E15" i="1"/>
  <c r="E18" i="1" l="1"/>
  <c r="E17" i="1" s="1"/>
  <c r="C67" i="2"/>
  <c r="C68" i="2"/>
  <c r="C69" i="2"/>
  <c r="C59" i="2"/>
  <c r="C63" i="2"/>
  <c r="C61" i="2"/>
  <c r="C66" i="2"/>
  <c r="C65" i="2"/>
  <c r="C60" i="2"/>
  <c r="C64" i="2"/>
  <c r="C62" i="2"/>
  <c r="C45" i="2"/>
  <c r="C49" i="2"/>
  <c r="C53" i="2"/>
  <c r="C57" i="2"/>
  <c r="C54" i="2"/>
  <c r="C58" i="2"/>
  <c r="C51" i="2"/>
  <c r="C56" i="2"/>
  <c r="C50" i="2"/>
  <c r="C47" i="2"/>
  <c r="C55" i="2"/>
  <c r="C52" i="2"/>
  <c r="C46" i="2"/>
  <c r="C48" i="2"/>
  <c r="C11" i="2"/>
  <c r="C34" i="2"/>
  <c r="C38" i="2"/>
  <c r="C42" i="2"/>
  <c r="C39" i="2"/>
  <c r="C36" i="2"/>
  <c r="C40" i="2"/>
  <c r="C44" i="2"/>
  <c r="C37" i="2"/>
  <c r="C35" i="2"/>
  <c r="C43" i="2"/>
  <c r="C41" i="2"/>
  <c r="C30" i="2"/>
  <c r="C26" i="2"/>
  <c r="C22" i="2"/>
  <c r="C18" i="2"/>
  <c r="C14" i="2"/>
  <c r="C33" i="2"/>
  <c r="C29" i="2"/>
  <c r="C25" i="2"/>
  <c r="C21" i="2"/>
  <c r="C17" i="2"/>
  <c r="C13" i="2"/>
  <c r="C32" i="2"/>
  <c r="C28" i="2"/>
  <c r="C24" i="2"/>
  <c r="C20" i="2"/>
  <c r="C16" i="2"/>
  <c r="C12" i="2"/>
  <c r="C31" i="2"/>
  <c r="C27" i="2"/>
  <c r="C23" i="2"/>
  <c r="C19" i="2"/>
  <c r="C15" i="2"/>
  <c r="C10" i="2"/>
  <c r="B3" i="2" l="1"/>
  <c r="B4" i="2" s="1"/>
  <c r="E19" i="1" s="1"/>
  <c r="D8" i="2"/>
  <c r="E16" i="1" s="1"/>
</calcChain>
</file>

<file path=xl/sharedStrings.xml><?xml version="1.0" encoding="utf-8"?>
<sst xmlns="http://schemas.openxmlformats.org/spreadsheetml/2006/main" count="20" uniqueCount="20">
  <si>
    <t>Калькулятор розрахунку загальної вартості кредиту*</t>
  </si>
  <si>
    <t xml:space="preserve">*Приклад розрахунку носить виключно інформаційний характер  </t>
  </si>
  <si>
    <t>Для отримання розрахунку необхідно заповнити поля, 
що відображені сірим кольором.</t>
  </si>
  <si>
    <t>Результат розрахунку*</t>
  </si>
  <si>
    <t>*Орієнтовно на дату розрахунку, конкретні умови кредитування будуть вказані в паспорті споживчого кредиту в день оформлення кредитної заявки</t>
  </si>
  <si>
    <t>Сума  платежу за розрахунковий період, грн</t>
  </si>
  <si>
    <t>Реальна річна ставка, %</t>
  </si>
  <si>
    <t>Загальні витрати за кредитом, грн</t>
  </si>
  <si>
    <t>Загальна вартість кредиту, грн</t>
  </si>
  <si>
    <t>мін сума</t>
  </si>
  <si>
    <t>строки</t>
  </si>
  <si>
    <t>макс сума</t>
  </si>
  <si>
    <t>Термін кредиту, міс.</t>
  </si>
  <si>
    <t>Денна процентна ставка, %</t>
  </si>
  <si>
    <t>кінець кредиту</t>
  </si>
  <si>
    <t>днів</t>
  </si>
  <si>
    <t>Cума на картку, грн</t>
  </si>
  <si>
    <t>Заборнованність за попереднім кредитом, грн</t>
  </si>
  <si>
    <t>Річна ставка, %</t>
  </si>
  <si>
    <t>ставка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</si>
</sst>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#,##0.00\ &quot;₴&quot;;[Red]\-#,##0.00\ &quot;₴&quot;"/>
    <numFmt numFmtId="164" formatCode="#,##0.0"/>
    <numFmt numFmtId="165" formatCode="0.0%"/>
    <numFmt numFmtId="166" formatCode="#,##0.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0"/>
      <name val="Trebuchet MS"/>
      <family val="2"/>
      <charset val="204"/>
    </font>
    <font>
      <sz val="11"/>
      <name val="Calibri"/>
      <family val="2"/>
      <charset val="204"/>
    </font>
    <font>
      <b/>
      <sz val="11"/>
      <color rgb="FFFF0000"/>
      <name val="Trebuchet MS"/>
      <family val="2"/>
      <charset val="204"/>
    </font>
    <font>
      <b/>
      <sz val="11"/>
      <color theme="1"/>
      <name val="Trebuchet MS"/>
      <family val="2"/>
      <charset val="204"/>
    </font>
    <font>
      <sz val="10"/>
      <color theme="1"/>
      <name val="Verdana"/>
      <family val="2"/>
      <charset val="204"/>
    </font>
    <font>
      <sz val="12"/>
      <color theme="1"/>
      <name val="Verdana"/>
      <family val="2"/>
      <charset val="204"/>
    </font>
    <font>
      <b/>
      <sz val="11"/>
      <color theme="0"/>
      <name val="Trebuchet MS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069152"/>
        <bgColor rgb="FF2723FF"/>
      </patternFill>
    </fill>
    <fill>
      <patternFill patternType="solid">
        <fgColor rgb="FF06915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6" fillId="3" borderId="0" xfId="0" applyFont="1" applyFill="1" applyBorder="1" applyProtection="1">
      <protection hidden="1"/>
    </xf>
    <xf numFmtId="4" fontId="5" fillId="4" borderId="12" xfId="0" applyNumberFormat="1" applyFont="1" applyFill="1" applyBorder="1" applyAlignment="1" applyProtection="1">
      <alignment horizontal="center" vertical="center"/>
      <protection locked="0" hidden="1"/>
    </xf>
    <xf numFmtId="0" fontId="5" fillId="4" borderId="12" xfId="0" applyFont="1" applyFill="1" applyBorder="1" applyAlignment="1" applyProtection="1">
      <alignment horizontal="center" vertical="center"/>
      <protection locked="0" hidden="1"/>
    </xf>
    <xf numFmtId="0" fontId="7" fillId="3" borderId="0" xfId="0" applyFont="1" applyFill="1" applyBorder="1" applyAlignment="1" applyProtection="1">
      <alignment horizontal="left" vertical="center"/>
      <protection hidden="1"/>
    </xf>
    <xf numFmtId="0" fontId="6" fillId="3" borderId="0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Alignment="1" applyProtection="1">
      <alignment horizontal="center" vertical="center"/>
      <protection hidden="1"/>
    </xf>
    <xf numFmtId="4" fontId="5" fillId="3" borderId="12" xfId="0" applyNumberFormat="1" applyFont="1" applyFill="1" applyBorder="1" applyAlignment="1" applyProtection="1">
      <alignment horizontal="center" vertical="center"/>
      <protection hidden="1"/>
    </xf>
    <xf numFmtId="0" fontId="3" fillId="0" borderId="10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9" fillId="0" borderId="0" xfId="0" applyFont="1" applyAlignment="1"/>
    <xf numFmtId="3" fontId="0" fillId="0" borderId="0" xfId="0" applyNumberFormat="1" applyFont="1" applyAlignment="1"/>
    <xf numFmtId="0" fontId="0" fillId="0" borderId="0" xfId="0" applyFont="1" applyAlignment="1"/>
    <xf numFmtId="14" fontId="10" fillId="0" borderId="0" xfId="0" applyNumberFormat="1" applyFont="1"/>
    <xf numFmtId="4" fontId="0" fillId="0" borderId="0" xfId="0" applyNumberFormat="1"/>
    <xf numFmtId="165" fontId="0" fillId="0" borderId="0" xfId="1" applyNumberFormat="1" applyFont="1"/>
    <xf numFmtId="164" fontId="5" fillId="3" borderId="12" xfId="0" applyNumberFormat="1" applyFont="1" applyFill="1" applyBorder="1" applyAlignment="1" applyProtection="1">
      <alignment horizontal="center" vertical="center"/>
      <protection hidden="1"/>
    </xf>
    <xf numFmtId="0" fontId="5" fillId="0" borderId="9" xfId="0" applyFont="1" applyBorder="1" applyAlignment="1" applyProtection="1">
      <alignment horizontal="left" vertical="center"/>
      <protection hidden="1"/>
    </xf>
    <xf numFmtId="14" fontId="0" fillId="0" borderId="0" xfId="0" applyNumberFormat="1" applyFont="1" applyAlignment="1"/>
    <xf numFmtId="166" fontId="5" fillId="3" borderId="12" xfId="0" applyNumberFormat="1" applyFont="1" applyFill="1" applyBorder="1" applyAlignment="1" applyProtection="1">
      <alignment horizontal="center" vertical="center"/>
      <protection hidden="1"/>
    </xf>
    <xf numFmtId="0" fontId="3" fillId="0" borderId="0" xfId="0" applyFont="1" applyBorder="1" applyProtection="1">
      <protection hidden="1"/>
    </xf>
    <xf numFmtId="8" fontId="0" fillId="0" borderId="0" xfId="0" applyNumberFormat="1"/>
    <xf numFmtId="0" fontId="2" fillId="5" borderId="1" xfId="0" applyFont="1" applyFill="1" applyBorder="1" applyAlignment="1" applyProtection="1">
      <alignment horizontal="center" vertical="center"/>
      <protection hidden="1"/>
    </xf>
    <xf numFmtId="0" fontId="3" fillId="6" borderId="2" xfId="0" applyFont="1" applyFill="1" applyBorder="1" applyProtection="1">
      <protection hidden="1"/>
    </xf>
    <xf numFmtId="0" fontId="3" fillId="6" borderId="3" xfId="0" applyFont="1" applyFill="1" applyBorder="1" applyProtection="1">
      <protection hidden="1"/>
    </xf>
    <xf numFmtId="0" fontId="4" fillId="2" borderId="4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5" fillId="2" borderId="6" xfId="0" applyFont="1" applyFill="1" applyBorder="1" applyAlignment="1" applyProtection="1">
      <alignment horizontal="center" vertical="center" wrapText="1"/>
      <protection hidden="1"/>
    </xf>
    <xf numFmtId="0" fontId="3" fillId="0" borderId="7" xfId="0" applyFont="1" applyBorder="1" applyProtection="1">
      <protection hidden="1"/>
    </xf>
    <xf numFmtId="0" fontId="3" fillId="0" borderId="8" xfId="0" applyFont="1" applyBorder="1" applyProtection="1">
      <protection hidden="1"/>
    </xf>
    <xf numFmtId="0" fontId="5" fillId="0" borderId="9" xfId="0" applyFont="1" applyBorder="1" applyAlignment="1" applyProtection="1">
      <alignment horizontal="left" vertical="center" wrapText="1"/>
      <protection hidden="1"/>
    </xf>
    <xf numFmtId="0" fontId="3" fillId="0" borderId="10" xfId="0" applyFont="1" applyBorder="1" applyProtection="1">
      <protection hidden="1"/>
    </xf>
    <xf numFmtId="0" fontId="3" fillId="0" borderId="11" xfId="0" applyFont="1" applyBorder="1" applyProtection="1">
      <protection hidden="1"/>
    </xf>
    <xf numFmtId="0" fontId="5" fillId="0" borderId="10" xfId="0" applyFont="1" applyBorder="1" applyAlignment="1" applyProtection="1">
      <alignment horizontal="left" vertical="center" wrapText="1"/>
      <protection hidden="1"/>
    </xf>
    <xf numFmtId="0" fontId="5" fillId="0" borderId="11" xfId="0" applyFont="1" applyBorder="1" applyAlignment="1" applyProtection="1">
      <alignment horizontal="left" vertical="center" wrapText="1"/>
      <protection hidden="1"/>
    </xf>
    <xf numFmtId="0" fontId="5" fillId="0" borderId="9" xfId="0" applyFont="1" applyBorder="1" applyAlignment="1" applyProtection="1">
      <alignment horizontal="left" vertical="center"/>
      <protection hidden="1"/>
    </xf>
    <xf numFmtId="0" fontId="5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069152"/>
      <color rgb="FF065B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9"/>
  <sheetViews>
    <sheetView showGridLines="0" tabSelected="1" workbookViewId="0">
      <selection activeCell="G9" sqref="G9"/>
    </sheetView>
  </sheetViews>
  <sheetFormatPr defaultRowHeight="15" x14ac:dyDescent="0.25"/>
  <cols>
    <col min="1" max="1" width="2.7109375" customWidth="1"/>
    <col min="3" max="3" width="25.5703125" bestFit="1" customWidth="1"/>
    <col min="4" max="4" width="17.5703125" customWidth="1"/>
    <col min="5" max="5" width="20.28515625" customWidth="1"/>
  </cols>
  <sheetData>
    <row r="2" spans="2:5" ht="18" x14ac:dyDescent="0.25">
      <c r="B2" s="22" t="s">
        <v>0</v>
      </c>
      <c r="C2" s="23"/>
      <c r="D2" s="23"/>
      <c r="E2" s="24"/>
    </row>
    <row r="3" spans="2:5" x14ac:dyDescent="0.25">
      <c r="B3" s="25" t="s">
        <v>1</v>
      </c>
      <c r="C3" s="26"/>
      <c r="D3" s="26"/>
      <c r="E3" s="27"/>
    </row>
    <row r="4" spans="2:5" x14ac:dyDescent="0.25">
      <c r="B4" s="28" t="s">
        <v>2</v>
      </c>
      <c r="C4" s="29"/>
      <c r="D4" s="29"/>
      <c r="E4" s="30"/>
    </row>
    <row r="5" spans="2:5" ht="16.5" customHeight="1" x14ac:dyDescent="0.25">
      <c r="B5" s="37"/>
      <c r="C5" s="20"/>
      <c r="D5" s="20"/>
      <c r="E5" s="20"/>
    </row>
    <row r="6" spans="2:5" ht="33" customHeight="1" x14ac:dyDescent="0.25">
      <c r="B6" s="31" t="str">
        <f>CONCATENATE("Cума кредиту (заборгованність попереднього кредиту + кошти на картку) від ",Лист2!B1," до ",Лист2!B2," грн")</f>
        <v>Cума кредиту (заборгованність попереднього кредиту + кошти на картку) від 1000 до 500000 грн</v>
      </c>
      <c r="C6" s="32"/>
      <c r="D6" s="33"/>
      <c r="E6" s="7">
        <f>E7+E8</f>
        <v>10000</v>
      </c>
    </row>
    <row r="7" spans="2:5" ht="17.25" customHeight="1" x14ac:dyDescent="0.25">
      <c r="B7" s="31" t="s">
        <v>17</v>
      </c>
      <c r="C7" s="34"/>
      <c r="D7" s="35"/>
      <c r="E7" s="2">
        <v>5000</v>
      </c>
    </row>
    <row r="8" spans="2:5" ht="16.5" x14ac:dyDescent="0.25">
      <c r="B8" s="31" t="s">
        <v>16</v>
      </c>
      <c r="C8" s="32"/>
      <c r="D8" s="33"/>
      <c r="E8" s="2">
        <v>5000</v>
      </c>
    </row>
    <row r="9" spans="2:5" ht="16.5" x14ac:dyDescent="0.25">
      <c r="B9" s="31" t="s">
        <v>12</v>
      </c>
      <c r="C9" s="32"/>
      <c r="D9" s="33"/>
      <c r="E9" s="3">
        <v>6</v>
      </c>
    </row>
    <row r="10" spans="2:5" ht="16.5" customHeight="1" x14ac:dyDescent="0.25">
      <c r="B10" s="31" t="s">
        <v>18</v>
      </c>
      <c r="C10" s="32"/>
      <c r="D10" s="33"/>
      <c r="E10" s="3">
        <v>55</v>
      </c>
    </row>
    <row r="11" spans="2:5" x14ac:dyDescent="0.25">
      <c r="B11" s="1"/>
      <c r="C11" s="4"/>
      <c r="D11" s="4"/>
      <c r="E11" s="5"/>
    </row>
    <row r="12" spans="2:5" ht="18" x14ac:dyDescent="0.25">
      <c r="B12" s="22" t="s">
        <v>3</v>
      </c>
      <c r="C12" s="23"/>
      <c r="D12" s="23"/>
      <c r="E12" s="24"/>
    </row>
    <row r="13" spans="2:5" x14ac:dyDescent="0.25">
      <c r="B13" s="28" t="s">
        <v>4</v>
      </c>
      <c r="C13" s="29"/>
      <c r="D13" s="29"/>
      <c r="E13" s="30"/>
    </row>
    <row r="14" spans="2:5" ht="6.75" customHeight="1" x14ac:dyDescent="0.25">
      <c r="B14" s="1"/>
      <c r="C14" s="6"/>
      <c r="D14" s="6"/>
      <c r="E14" s="6"/>
    </row>
    <row r="15" spans="2:5" ht="16.5" x14ac:dyDescent="0.25">
      <c r="B15" s="31" t="s">
        <v>5</v>
      </c>
      <c r="C15" s="32"/>
      <c r="D15" s="33"/>
      <c r="E15" s="7">
        <f>E8/E9+E8*E10/100</f>
        <v>3583.3333333333335</v>
      </c>
    </row>
    <row r="16" spans="2:5" ht="16.5" x14ac:dyDescent="0.25">
      <c r="B16" s="36" t="s">
        <v>6</v>
      </c>
      <c r="C16" s="32"/>
      <c r="D16" s="33"/>
      <c r="E16" s="16" t="e">
        <f ca="1">Лист2!D8*100</f>
        <v>#REF!</v>
      </c>
    </row>
    <row r="17" spans="2:5" ht="16.5" x14ac:dyDescent="0.25">
      <c r="B17" s="36" t="s">
        <v>7</v>
      </c>
      <c r="C17" s="32"/>
      <c r="D17" s="33"/>
      <c r="E17" s="7" t="e">
        <f>E18-#REF!</f>
        <v>#REF!</v>
      </c>
    </row>
    <row r="18" spans="2:5" ht="16.5" x14ac:dyDescent="0.25">
      <c r="B18" s="17" t="s">
        <v>8</v>
      </c>
      <c r="C18" s="8"/>
      <c r="D18" s="9"/>
      <c r="E18" s="7" t="e">
        <f>SUM(Лист2!D10:D69)</f>
        <v>#REF!</v>
      </c>
    </row>
    <row r="19" spans="2:5" ht="16.5" x14ac:dyDescent="0.25">
      <c r="B19" s="17" t="s">
        <v>13</v>
      </c>
      <c r="C19" s="8"/>
      <c r="D19" s="9"/>
      <c r="E19" s="19" t="e">
        <f ca="1">100*E17/E8/Лист2!B4</f>
        <v>#REF!</v>
      </c>
    </row>
  </sheetData>
  <sheetProtection algorithmName="SHA-512" hashValue="48WM1Yna+j9m0D/QV37PubDXw8ZBLiocISSZyxk/x7zoIZJOig30hd25ltPN0JAY+dSKuU+5D72OYBy3/xKBrQ==" saltValue="8YOHhbo9RPEtl037XIQzdA==" spinCount="100000" sheet="1"/>
  <protectedRanges>
    <protectedRange sqref="E7:E10" name="Диапазон1"/>
  </protectedRanges>
  <mergeCells count="13">
    <mergeCell ref="B17:D17"/>
    <mergeCell ref="B10:D10"/>
    <mergeCell ref="B13:E13"/>
    <mergeCell ref="B15:D15"/>
    <mergeCell ref="B16:D16"/>
    <mergeCell ref="B12:E12"/>
    <mergeCell ref="B2:E2"/>
    <mergeCell ref="B3:E3"/>
    <mergeCell ref="B4:E4"/>
    <mergeCell ref="B8:D8"/>
    <mergeCell ref="B9:D9"/>
    <mergeCell ref="B7:D7"/>
    <mergeCell ref="B6:D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497" yWindow="376" count="5">
        <x14:dataValidation type="list" allowBlank="1" showErrorMessage="1">
          <x14:formula1>
            <xm:f>Лист2!$F$2:$F$4</xm:f>
          </x14:formula1>
          <xm:sqref>E10</xm:sqref>
        </x14:dataValidation>
        <x14:dataValidation type="list" allowBlank="1" showErrorMessage="1">
          <x14:formula1>
            <xm:f>Лист2!$D$2:$D$6</xm:f>
          </x14:formula1>
          <xm:sqref>E9</xm:sqref>
        </x14:dataValidation>
        <x14:dataValidation type="whole" allowBlank="1" showInputMessage="1" showErrorMessage="1" prompt="Сума кредиту = заборгованність попереднього кредиту + кошти на картку_x000a_Мінімальна сума кредиту = 1 000грн._x000a_Максимальна сума кредиту = 500 000грн.">
          <x14:formula1>
            <xm:f>Лист2!B1</xm:f>
          </x14:formula1>
          <x14:formula2>
            <xm:f>Лист2!B2</xm:f>
          </x14:formula2>
          <xm:sqref>E8</xm:sqref>
        </x14:dataValidation>
        <x14:dataValidation type="decimal" allowBlank="1" showInputMessage="1" showErrorMessage="1" error="Сума кредиту виходить за рамки доступного діапазону. Спробуйте внести зміни до розміру суми на картку або заборгованість по попередньому кредиту" prompt="Сума кредиту = заборгованність попереднього кредиту + кошти на картку_x000a_Мінімальна сума кредиту = 1 000грн._x000a_Максимальна сума кредиту = 500 000грн.">
          <x14:formula1>
            <xm:f>Лист2!B1-E8</xm:f>
          </x14:formula1>
          <x14:formula2>
            <xm:f>Лист2!B2-E8</xm:f>
          </x14:formula2>
          <xm:sqref>E7</xm:sqref>
        </x14:dataValidation>
        <x14:dataValidation type="decimal" allowBlank="1" showInputMessage="1" showErrorMessage="1">
          <x14:formula1>
            <xm:f>Лист2!B1</xm:f>
          </x14:formula1>
          <x14:formula2>
            <xm:f>Лист2!B2</xm:f>
          </x14:formula2>
          <xm:sqref>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>
      <selection activeCell="A10" sqref="A10"/>
    </sheetView>
  </sheetViews>
  <sheetFormatPr defaultRowHeight="15" x14ac:dyDescent="0.25"/>
  <cols>
    <col min="1" max="1" width="15" bestFit="1" customWidth="1"/>
    <col min="2" max="3" width="10.140625" bestFit="1" customWidth="1"/>
    <col min="4" max="4" width="12.140625" bestFit="1" customWidth="1"/>
    <col min="5" max="5" width="11.140625" bestFit="1" customWidth="1"/>
    <col min="8" max="8" width="13.7109375" bestFit="1" customWidth="1"/>
  </cols>
  <sheetData>
    <row r="1" spans="1:6" x14ac:dyDescent="0.25">
      <c r="A1" s="10" t="s">
        <v>9</v>
      </c>
      <c r="B1" s="11">
        <v>1000</v>
      </c>
      <c r="C1" s="12"/>
      <c r="D1" s="10" t="s">
        <v>10</v>
      </c>
      <c r="E1" s="12"/>
      <c r="F1" s="10" t="s">
        <v>19</v>
      </c>
    </row>
    <row r="2" spans="1:6" x14ac:dyDescent="0.25">
      <c r="A2" s="10" t="s">
        <v>11</v>
      </c>
      <c r="B2" s="11">
        <v>500000</v>
      </c>
      <c r="C2" s="12"/>
      <c r="D2" s="12">
        <v>6</v>
      </c>
      <c r="E2" s="12"/>
      <c r="F2" s="12">
        <v>55</v>
      </c>
    </row>
    <row r="3" spans="1:6" x14ac:dyDescent="0.25">
      <c r="A3" s="12" t="s">
        <v>14</v>
      </c>
      <c r="B3" s="18">
        <f ca="1">INDEX(C10:C69,Лист1!E9)</f>
        <v>45671</v>
      </c>
      <c r="C3" s="12"/>
      <c r="D3" s="12">
        <v>12</v>
      </c>
      <c r="E3" s="12"/>
      <c r="F3" s="12">
        <v>75</v>
      </c>
    </row>
    <row r="4" spans="1:6" x14ac:dyDescent="0.25">
      <c r="A4" s="12" t="s">
        <v>15</v>
      </c>
      <c r="B4" s="12">
        <f ca="1">B3-C9</f>
        <v>183</v>
      </c>
      <c r="C4" s="12"/>
      <c r="D4" s="12">
        <v>24</v>
      </c>
      <c r="E4" s="12"/>
      <c r="F4">
        <v>85</v>
      </c>
    </row>
    <row r="5" spans="1:6" x14ac:dyDescent="0.25">
      <c r="A5" s="12"/>
      <c r="B5" s="12"/>
      <c r="C5" s="12"/>
      <c r="D5" s="12">
        <v>36</v>
      </c>
      <c r="E5" s="12"/>
    </row>
    <row r="6" spans="1:6" x14ac:dyDescent="0.25">
      <c r="A6" s="12"/>
      <c r="B6" s="12"/>
      <c r="C6" s="12"/>
      <c r="D6" s="12">
        <v>60</v>
      </c>
      <c r="E6" s="12"/>
    </row>
    <row r="7" spans="1:6" x14ac:dyDescent="0.25">
      <c r="A7" s="12"/>
      <c r="B7" s="12"/>
      <c r="C7" s="12"/>
      <c r="D7" s="12"/>
      <c r="E7" s="12"/>
    </row>
    <row r="8" spans="1:6" x14ac:dyDescent="0.25">
      <c r="D8" s="15" t="e">
        <f ca="1">XIRR(D9:D69,C9:C69)</f>
        <v>#REF!</v>
      </c>
      <c r="E8" s="21" t="e">
        <f>-PMT(Лист1!E$10/1200*365/360,Лист1!E$9,Лист1!#REF!)</f>
        <v>#REF!</v>
      </c>
    </row>
    <row r="9" spans="1:6" x14ac:dyDescent="0.25">
      <c r="B9">
        <v>0</v>
      </c>
      <c r="C9" s="13">
        <f ca="1">TODAY()</f>
        <v>45488</v>
      </c>
      <c r="D9" s="14" t="e">
        <f>-Лист1!#REF!</f>
        <v>#REF!</v>
      </c>
    </row>
    <row r="10" spans="1:6" x14ac:dyDescent="0.25">
      <c r="B10">
        <v>1</v>
      </c>
      <c r="C10" s="13">
        <f ca="1">EDATE(C$9,B10) - IF(B10=Лист1!$E$9,1,0)</f>
        <v>45519</v>
      </c>
      <c r="D10" s="14" t="e">
        <f>IF(B10&lt;=Лист1!E$9,E$8,0)</f>
        <v>#REF!</v>
      </c>
    </row>
    <row r="11" spans="1:6" x14ac:dyDescent="0.25">
      <c r="B11">
        <v>2</v>
      </c>
      <c r="C11" s="13">
        <f ca="1">EDATE(C$9,B11) - IF(B11=Лист1!$E$9,1,0)</f>
        <v>45550</v>
      </c>
      <c r="D11" s="14" t="e">
        <f>IF(B11&lt;=Лист1!E$9,E$8,0)</f>
        <v>#REF!</v>
      </c>
    </row>
    <row r="12" spans="1:6" x14ac:dyDescent="0.25">
      <c r="B12" s="12">
        <v>3</v>
      </c>
      <c r="C12" s="13">
        <f ca="1">EDATE(C$9,B12) - IF(B12=Лист1!$E$9,1,0)</f>
        <v>45580</v>
      </c>
      <c r="D12" s="14" t="e">
        <f>IF(B12&lt;=Лист1!E$9,E$8,0)</f>
        <v>#REF!</v>
      </c>
    </row>
    <row r="13" spans="1:6" x14ac:dyDescent="0.25">
      <c r="B13" s="12">
        <v>4</v>
      </c>
      <c r="C13" s="13">
        <f ca="1">EDATE(C$9,B13) - IF(B13=Лист1!$E$9,1,0)</f>
        <v>45611</v>
      </c>
      <c r="D13" s="14" t="e">
        <f>IF(B13&lt;=Лист1!E$9,E$8,0)</f>
        <v>#REF!</v>
      </c>
    </row>
    <row r="14" spans="1:6" x14ac:dyDescent="0.25">
      <c r="B14" s="12">
        <v>5</v>
      </c>
      <c r="C14" s="13">
        <f ca="1">EDATE(C$9,B14) - IF(B14=Лист1!$E$9,1,0)</f>
        <v>45641</v>
      </c>
      <c r="D14" s="14" t="e">
        <f>IF(B14&lt;=Лист1!E$9,E$8,0)</f>
        <v>#REF!</v>
      </c>
    </row>
    <row r="15" spans="1:6" x14ac:dyDescent="0.25">
      <c r="B15" s="12">
        <v>6</v>
      </c>
      <c r="C15" s="13">
        <f ca="1">EDATE(C$9,B15) - IF(B15=Лист1!$E$9,1,0)</f>
        <v>45671</v>
      </c>
      <c r="D15" s="14" t="e">
        <f>IF(B15&lt;=Лист1!E$9,E$8,0)</f>
        <v>#REF!</v>
      </c>
    </row>
    <row r="16" spans="1:6" x14ac:dyDescent="0.25">
      <c r="B16" s="12">
        <v>7</v>
      </c>
      <c r="C16" s="13">
        <f ca="1">EDATE(C$9,B16) - IF(B16=Лист1!$E$9,1,0)</f>
        <v>45703</v>
      </c>
      <c r="D16" s="14">
        <f>IF(B16&lt;=Лист1!E$9,E$8,0)</f>
        <v>0</v>
      </c>
    </row>
    <row r="17" spans="2:4" x14ac:dyDescent="0.25">
      <c r="B17" s="12">
        <v>8</v>
      </c>
      <c r="C17" s="13">
        <f ca="1">EDATE(C$9,B17) - IF(B17=Лист1!$E$9,1,0)</f>
        <v>45731</v>
      </c>
      <c r="D17" s="14">
        <f>IF(B17&lt;=Лист1!E$9,E$8,0)</f>
        <v>0</v>
      </c>
    </row>
    <row r="18" spans="2:4" x14ac:dyDescent="0.25">
      <c r="B18" s="12">
        <v>9</v>
      </c>
      <c r="C18" s="13">
        <f ca="1">EDATE(C$9,B18) - IF(B18=Лист1!$E$9,1,0)</f>
        <v>45762</v>
      </c>
      <c r="D18" s="14">
        <f>IF(B18&lt;=Лист1!E$9,E$8,0)</f>
        <v>0</v>
      </c>
    </row>
    <row r="19" spans="2:4" x14ac:dyDescent="0.25">
      <c r="B19" s="12">
        <v>10</v>
      </c>
      <c r="C19" s="13">
        <f ca="1">EDATE(C$9,B19) - IF(B19=Лист1!$E$9,1,0)</f>
        <v>45792</v>
      </c>
      <c r="D19" s="14">
        <f>IF(B19&lt;=Лист1!E$9,E$8,0)</f>
        <v>0</v>
      </c>
    </row>
    <row r="20" spans="2:4" x14ac:dyDescent="0.25">
      <c r="B20" s="12">
        <v>11</v>
      </c>
      <c r="C20" s="13">
        <f ca="1">EDATE(C$9,B20) - IF(B20=Лист1!$E$9,1,0)</f>
        <v>45823</v>
      </c>
      <c r="D20" s="14">
        <f>IF(B20&lt;=Лист1!E$9,E$8,0)</f>
        <v>0</v>
      </c>
    </row>
    <row r="21" spans="2:4" x14ac:dyDescent="0.25">
      <c r="B21" s="12">
        <v>12</v>
      </c>
      <c r="C21" s="13">
        <f ca="1">EDATE(C$9,B21) - IF(B21=Лист1!$E$9,1,0)</f>
        <v>45853</v>
      </c>
      <c r="D21" s="14">
        <f>IF(B21&lt;=Лист1!E$9,E$8,0)</f>
        <v>0</v>
      </c>
    </row>
    <row r="22" spans="2:4" x14ac:dyDescent="0.25">
      <c r="B22" s="12">
        <v>13</v>
      </c>
      <c r="C22" s="13">
        <f ca="1">EDATE(C$9,B22) - IF(B22=Лист1!$E$9,1,0)</f>
        <v>45884</v>
      </c>
      <c r="D22" s="14">
        <f>IF(B22&lt;=Лист1!E$9,E$8,0)</f>
        <v>0</v>
      </c>
    </row>
    <row r="23" spans="2:4" x14ac:dyDescent="0.25">
      <c r="B23" s="12">
        <v>14</v>
      </c>
      <c r="C23" s="13">
        <f ca="1">EDATE(C$9,B23) - IF(B23=Лист1!$E$9,1,0)</f>
        <v>45915</v>
      </c>
      <c r="D23" s="14">
        <f>IF(B23&lt;=Лист1!E$9,E$8,0)</f>
        <v>0</v>
      </c>
    </row>
    <row r="24" spans="2:4" x14ac:dyDescent="0.25">
      <c r="B24" s="12">
        <v>15</v>
      </c>
      <c r="C24" s="13">
        <f ca="1">EDATE(C$9,B24) - IF(B24=Лист1!$E$9,1,0)</f>
        <v>45945</v>
      </c>
      <c r="D24" s="14">
        <f>IF(B24&lt;=Лист1!E$9,E$8,0)</f>
        <v>0</v>
      </c>
    </row>
    <row r="25" spans="2:4" x14ac:dyDescent="0.25">
      <c r="B25" s="12">
        <v>16</v>
      </c>
      <c r="C25" s="13">
        <f ca="1">EDATE(C$9,B25) - IF(B25=Лист1!$E$9,1,0)</f>
        <v>45976</v>
      </c>
      <c r="D25" s="14">
        <f>IF(B25&lt;=Лист1!E$9,E$8,0)</f>
        <v>0</v>
      </c>
    </row>
    <row r="26" spans="2:4" x14ac:dyDescent="0.25">
      <c r="B26" s="12">
        <v>17</v>
      </c>
      <c r="C26" s="13">
        <f ca="1">EDATE(C$9,B26) - IF(B26=Лист1!$E$9,1,0)</f>
        <v>46006</v>
      </c>
      <c r="D26" s="14">
        <f>IF(B26&lt;=Лист1!E$9,E$8,0)</f>
        <v>0</v>
      </c>
    </row>
    <row r="27" spans="2:4" x14ac:dyDescent="0.25">
      <c r="B27" s="12">
        <v>18</v>
      </c>
      <c r="C27" s="13">
        <f ca="1">EDATE(C$9,B27) - IF(B27=Лист1!$E$9,1,0)</f>
        <v>46037</v>
      </c>
      <c r="D27" s="14">
        <f>IF(B27&lt;=Лист1!E$9,E$8,0)</f>
        <v>0</v>
      </c>
    </row>
    <row r="28" spans="2:4" x14ac:dyDescent="0.25">
      <c r="B28" s="12">
        <v>19</v>
      </c>
      <c r="C28" s="13">
        <f ca="1">EDATE(C$9,B28) - IF(B28=Лист1!$E$9,1,0)</f>
        <v>46068</v>
      </c>
      <c r="D28" s="14">
        <f>IF(B28&lt;=Лист1!E$9,E$8,0)</f>
        <v>0</v>
      </c>
    </row>
    <row r="29" spans="2:4" x14ac:dyDescent="0.25">
      <c r="B29" s="12">
        <v>20</v>
      </c>
      <c r="C29" s="13">
        <f ca="1">EDATE(C$9,B29) - IF(B29=Лист1!$E$9,1,0)</f>
        <v>46096</v>
      </c>
      <c r="D29" s="14">
        <f>IF(B29&lt;=Лист1!E$9,E$8,0)</f>
        <v>0</v>
      </c>
    </row>
    <row r="30" spans="2:4" x14ac:dyDescent="0.25">
      <c r="B30" s="12">
        <v>21</v>
      </c>
      <c r="C30" s="13">
        <f ca="1">EDATE(C$9,B30) - IF(B30=Лист1!$E$9,1,0)</f>
        <v>46127</v>
      </c>
      <c r="D30" s="14">
        <f>IF(B30&lt;=Лист1!E$9,E$8,0)</f>
        <v>0</v>
      </c>
    </row>
    <row r="31" spans="2:4" x14ac:dyDescent="0.25">
      <c r="B31" s="12">
        <v>22</v>
      </c>
      <c r="C31" s="13">
        <f ca="1">EDATE(C$9,B31) - IF(B31=Лист1!$E$9,1,0)</f>
        <v>46157</v>
      </c>
      <c r="D31" s="14">
        <f>IF(B31&lt;=Лист1!E$9,E$8,0)</f>
        <v>0</v>
      </c>
    </row>
    <row r="32" spans="2:4" x14ac:dyDescent="0.25">
      <c r="B32" s="12">
        <v>23</v>
      </c>
      <c r="C32" s="13">
        <f ca="1">EDATE(C$9,B32) - IF(B32=Лист1!$E$9,1,0)</f>
        <v>46188</v>
      </c>
      <c r="D32" s="14">
        <f>IF(B32&lt;=Лист1!E$9,E$8,0)</f>
        <v>0</v>
      </c>
    </row>
    <row r="33" spans="2:4" x14ac:dyDescent="0.25">
      <c r="B33" s="12">
        <v>24</v>
      </c>
      <c r="C33" s="13">
        <f ca="1">EDATE(C$9,B33) - IF(B33=Лист1!$E$9,1,0)</f>
        <v>46218</v>
      </c>
      <c r="D33" s="14">
        <f>IF(B33&lt;=Лист1!E$9,E$8,0)</f>
        <v>0</v>
      </c>
    </row>
    <row r="34" spans="2:4" x14ac:dyDescent="0.25">
      <c r="B34" s="12">
        <v>25</v>
      </c>
      <c r="C34" s="13">
        <f ca="1">EDATE(C$9,B34) - IF(B34=Лист1!$E$9,1,0)</f>
        <v>46249</v>
      </c>
      <c r="D34" s="14">
        <f>IF(B34&lt;=Лист1!E$9,E$8,0)</f>
        <v>0</v>
      </c>
    </row>
    <row r="35" spans="2:4" x14ac:dyDescent="0.25">
      <c r="B35" s="12">
        <v>26</v>
      </c>
      <c r="C35" s="13">
        <f ca="1">EDATE(C$9,B35) - IF(B35=Лист1!$E$9,1,0)</f>
        <v>46280</v>
      </c>
      <c r="D35" s="14">
        <f>IF(B35&lt;=Лист1!E$9,E$8,0)</f>
        <v>0</v>
      </c>
    </row>
    <row r="36" spans="2:4" x14ac:dyDescent="0.25">
      <c r="B36" s="12">
        <v>27</v>
      </c>
      <c r="C36" s="13">
        <f ca="1">EDATE(C$9,B36) - IF(B36=Лист1!$E$9,1,0)</f>
        <v>46310</v>
      </c>
      <c r="D36" s="14">
        <f>IF(B36&lt;=Лист1!E$9,E$8,0)</f>
        <v>0</v>
      </c>
    </row>
    <row r="37" spans="2:4" x14ac:dyDescent="0.25">
      <c r="B37" s="12">
        <v>28</v>
      </c>
      <c r="C37" s="13">
        <f ca="1">EDATE(C$9,B37) - IF(B37=Лист1!$E$9,1,0)</f>
        <v>46341</v>
      </c>
      <c r="D37" s="14">
        <f>IF(B37&lt;=Лист1!E$9,E$8,0)</f>
        <v>0</v>
      </c>
    </row>
    <row r="38" spans="2:4" x14ac:dyDescent="0.25">
      <c r="B38" s="12">
        <v>29</v>
      </c>
      <c r="C38" s="13">
        <f ca="1">EDATE(C$9,B38) - IF(B38=Лист1!$E$9,1,0)</f>
        <v>46371</v>
      </c>
      <c r="D38" s="14">
        <f>IF(B38&lt;=Лист1!E$9,E$8,0)</f>
        <v>0</v>
      </c>
    </row>
    <row r="39" spans="2:4" x14ac:dyDescent="0.25">
      <c r="B39" s="12">
        <v>30</v>
      </c>
      <c r="C39" s="13">
        <f ca="1">EDATE(C$9,B39) - IF(B39=Лист1!$E$9,1,0)</f>
        <v>46402</v>
      </c>
      <c r="D39" s="14">
        <f>IF(B39&lt;=Лист1!E$9,E$8,0)</f>
        <v>0</v>
      </c>
    </row>
    <row r="40" spans="2:4" x14ac:dyDescent="0.25">
      <c r="B40" s="12">
        <v>31</v>
      </c>
      <c r="C40" s="13">
        <f ca="1">EDATE(C$9,B40) - IF(B40=Лист1!$E$9,1,0)</f>
        <v>46433</v>
      </c>
      <c r="D40" s="14">
        <f>IF(B40&lt;=Лист1!E$9,E$8,0)</f>
        <v>0</v>
      </c>
    </row>
    <row r="41" spans="2:4" x14ac:dyDescent="0.25">
      <c r="B41" s="12">
        <v>32</v>
      </c>
      <c r="C41" s="13">
        <f ca="1">EDATE(C$9,B41) - IF(B41=Лист1!$E$9,1,0)</f>
        <v>46461</v>
      </c>
      <c r="D41" s="14">
        <f>IF(B41&lt;=Лист1!E$9,E$8,0)</f>
        <v>0</v>
      </c>
    </row>
    <row r="42" spans="2:4" x14ac:dyDescent="0.25">
      <c r="B42" s="12">
        <v>33</v>
      </c>
      <c r="C42" s="13">
        <f ca="1">EDATE(C$9,B42) - IF(B42=Лист1!$E$9,1,0)</f>
        <v>46492</v>
      </c>
      <c r="D42" s="14">
        <f>IF(B42&lt;=Лист1!E$9,E$8,0)</f>
        <v>0</v>
      </c>
    </row>
    <row r="43" spans="2:4" x14ac:dyDescent="0.25">
      <c r="B43" s="12">
        <v>34</v>
      </c>
      <c r="C43" s="13">
        <f ca="1">EDATE(C$9,B43) - IF(B43=Лист1!$E$9,1,0)</f>
        <v>46522</v>
      </c>
      <c r="D43" s="14">
        <f>IF(B43&lt;=Лист1!E$9,E$8,0)</f>
        <v>0</v>
      </c>
    </row>
    <row r="44" spans="2:4" x14ac:dyDescent="0.25">
      <c r="B44" s="12">
        <v>35</v>
      </c>
      <c r="C44" s="13">
        <f ca="1">EDATE(C$9,B44) - IF(B44=Лист1!$E$9,1,0)</f>
        <v>46553</v>
      </c>
      <c r="D44" s="14">
        <f>IF(B44&lt;=Лист1!E$9,E$8,0)</f>
        <v>0</v>
      </c>
    </row>
    <row r="45" spans="2:4" x14ac:dyDescent="0.25">
      <c r="B45" s="12">
        <v>36</v>
      </c>
      <c r="C45" s="13">
        <f ca="1">EDATE(C$9,B45) - IF(B45=Лист1!$E$9,1,0)</f>
        <v>46583</v>
      </c>
      <c r="D45" s="14">
        <f>IF(B45&lt;=Лист1!E$9,E$8,0)</f>
        <v>0</v>
      </c>
    </row>
    <row r="46" spans="2:4" x14ac:dyDescent="0.25">
      <c r="B46" s="12">
        <v>37</v>
      </c>
      <c r="C46" s="13">
        <f ca="1">EDATE(C$9,B46) - IF(B46=Лист1!$E$9,1,0)</f>
        <v>46614</v>
      </c>
      <c r="D46" s="14">
        <f>IF(B46&lt;=Лист1!E$9,E$8,0)</f>
        <v>0</v>
      </c>
    </row>
    <row r="47" spans="2:4" x14ac:dyDescent="0.25">
      <c r="B47" s="12">
        <v>38</v>
      </c>
      <c r="C47" s="13">
        <f ca="1">EDATE(C$9,B47) - IF(B47=Лист1!$E$9,1,0)</f>
        <v>46645</v>
      </c>
      <c r="D47" s="14">
        <f>IF(B47&lt;=Лист1!E$9,E$8,0)</f>
        <v>0</v>
      </c>
    </row>
    <row r="48" spans="2:4" x14ac:dyDescent="0.25">
      <c r="B48" s="12">
        <v>39</v>
      </c>
      <c r="C48" s="13">
        <f ca="1">EDATE(C$9,B48) - IF(B48=Лист1!$E$9,1,0)</f>
        <v>46675</v>
      </c>
      <c r="D48" s="14">
        <f>IF(B48&lt;=Лист1!E$9,E$8,0)</f>
        <v>0</v>
      </c>
    </row>
    <row r="49" spans="2:4" x14ac:dyDescent="0.25">
      <c r="B49" s="12">
        <v>40</v>
      </c>
      <c r="C49" s="13">
        <f ca="1">EDATE(C$9,B49) - IF(B49=Лист1!$E$9,1,0)</f>
        <v>46706</v>
      </c>
      <c r="D49" s="14">
        <f>IF(B49&lt;=Лист1!E$9,E$8,0)</f>
        <v>0</v>
      </c>
    </row>
    <row r="50" spans="2:4" x14ac:dyDescent="0.25">
      <c r="B50" s="12">
        <v>41</v>
      </c>
      <c r="C50" s="13">
        <f ca="1">EDATE(C$9,B50) - IF(B50=Лист1!$E$9,1,0)</f>
        <v>46736</v>
      </c>
      <c r="D50" s="14">
        <f>IF(B50&lt;=Лист1!E$9,E$8,0)</f>
        <v>0</v>
      </c>
    </row>
    <row r="51" spans="2:4" x14ac:dyDescent="0.25">
      <c r="B51" s="12">
        <v>42</v>
      </c>
      <c r="C51" s="13">
        <f ca="1">EDATE(C$9,B51) - IF(B51=Лист1!$E$9,1,0)</f>
        <v>46767</v>
      </c>
      <c r="D51" s="14">
        <f>IF(B51&lt;=Лист1!E$9,E$8,0)</f>
        <v>0</v>
      </c>
    </row>
    <row r="52" spans="2:4" x14ac:dyDescent="0.25">
      <c r="B52" s="12">
        <v>43</v>
      </c>
      <c r="C52" s="13">
        <f ca="1">EDATE(C$9,B52) - IF(B52=Лист1!$E$9,1,0)</f>
        <v>46798</v>
      </c>
      <c r="D52" s="14">
        <f>IF(B52&lt;=Лист1!E$9,E$8,0)</f>
        <v>0</v>
      </c>
    </row>
    <row r="53" spans="2:4" x14ac:dyDescent="0.25">
      <c r="B53" s="12">
        <v>44</v>
      </c>
      <c r="C53" s="13">
        <f ca="1">EDATE(C$9,B53) - IF(B53=Лист1!$E$9,1,0)</f>
        <v>46827</v>
      </c>
      <c r="D53" s="14">
        <f>IF(B53&lt;=Лист1!E$9,E$8,0)</f>
        <v>0</v>
      </c>
    </row>
    <row r="54" spans="2:4" x14ac:dyDescent="0.25">
      <c r="B54" s="12">
        <v>45</v>
      </c>
      <c r="C54" s="13">
        <f ca="1">EDATE(C$9,B54) - IF(B54=Лист1!$E$9,1,0)</f>
        <v>46858</v>
      </c>
      <c r="D54" s="14">
        <f>IF(B54&lt;=Лист1!E$9,E$8,0)</f>
        <v>0</v>
      </c>
    </row>
    <row r="55" spans="2:4" x14ac:dyDescent="0.25">
      <c r="B55" s="12">
        <v>46</v>
      </c>
      <c r="C55" s="13">
        <f ca="1">EDATE(C$9,B55) - IF(B55=Лист1!$E$9,1,0)</f>
        <v>46888</v>
      </c>
      <c r="D55" s="14">
        <f>IF(B55&lt;=Лист1!E$9,E$8,0)</f>
        <v>0</v>
      </c>
    </row>
    <row r="56" spans="2:4" x14ac:dyDescent="0.25">
      <c r="B56" s="12">
        <v>47</v>
      </c>
      <c r="C56" s="13">
        <f ca="1">EDATE(C$9,B56) - IF(B56=Лист1!$E$9,1,0)</f>
        <v>46919</v>
      </c>
      <c r="D56" s="14">
        <f>IF(B56&lt;=Лист1!E$9,E$8,0)</f>
        <v>0</v>
      </c>
    </row>
    <row r="57" spans="2:4" x14ac:dyDescent="0.25">
      <c r="B57" s="12">
        <v>48</v>
      </c>
      <c r="C57" s="13">
        <f ca="1">EDATE(C$9,B57) - IF(B57=Лист1!$E$9,1,0)</f>
        <v>46949</v>
      </c>
      <c r="D57" s="14">
        <f>IF(B57&lt;=Лист1!E$9,E$8,0)</f>
        <v>0</v>
      </c>
    </row>
    <row r="58" spans="2:4" x14ac:dyDescent="0.25">
      <c r="B58" s="12">
        <v>49</v>
      </c>
      <c r="C58" s="13">
        <f ca="1">EDATE(C$9,B58) - IF(B58=Лист1!$E$9,1,0)</f>
        <v>46980</v>
      </c>
      <c r="D58" s="14">
        <f>IF(B58&lt;=Лист1!E$9,E$8,0)</f>
        <v>0</v>
      </c>
    </row>
    <row r="59" spans="2:4" x14ac:dyDescent="0.25">
      <c r="B59" s="12">
        <v>50</v>
      </c>
      <c r="C59" s="13">
        <f ca="1">EDATE(C$9,B59) - IF(B59=Лист1!$E$9,1,0)</f>
        <v>47011</v>
      </c>
      <c r="D59" s="14">
        <f>IF(B59&lt;=Лист1!E$9,E$8,0)</f>
        <v>0</v>
      </c>
    </row>
    <row r="60" spans="2:4" x14ac:dyDescent="0.25">
      <c r="B60" s="12">
        <v>51</v>
      </c>
      <c r="C60" s="13">
        <f ca="1">EDATE(C$9,B60) - IF(B60=Лист1!$E$9,1,0)</f>
        <v>47041</v>
      </c>
      <c r="D60" s="14">
        <f>IF(B60&lt;=Лист1!E$9,E$8,0)</f>
        <v>0</v>
      </c>
    </row>
    <row r="61" spans="2:4" x14ac:dyDescent="0.25">
      <c r="B61" s="12">
        <v>52</v>
      </c>
      <c r="C61" s="13">
        <f ca="1">EDATE(C$9,B61) - IF(B61=Лист1!$E$9,1,0)</f>
        <v>47072</v>
      </c>
      <c r="D61" s="14">
        <f>IF(B61&lt;=Лист1!E$9,E$8,0)</f>
        <v>0</v>
      </c>
    </row>
    <row r="62" spans="2:4" x14ac:dyDescent="0.25">
      <c r="B62" s="12">
        <v>53</v>
      </c>
      <c r="C62" s="13">
        <f ca="1">EDATE(C$9,B62) - IF(B62=Лист1!$E$9,1,0)</f>
        <v>47102</v>
      </c>
      <c r="D62" s="14">
        <f>IF(B62&lt;=Лист1!E$9,E$8,0)</f>
        <v>0</v>
      </c>
    </row>
    <row r="63" spans="2:4" x14ac:dyDescent="0.25">
      <c r="B63" s="12">
        <v>54</v>
      </c>
      <c r="C63" s="13">
        <f ca="1">EDATE(C$9,B63) - IF(B63=Лист1!$E$9,1,0)</f>
        <v>47133</v>
      </c>
      <c r="D63" s="14">
        <f>IF(B63&lt;=Лист1!E$9,E$8,0)</f>
        <v>0</v>
      </c>
    </row>
    <row r="64" spans="2:4" x14ac:dyDescent="0.25">
      <c r="B64" s="12">
        <v>55</v>
      </c>
      <c r="C64" s="13">
        <f ca="1">EDATE(C$9,B64) - IF(B64=Лист1!$E$9,1,0)</f>
        <v>47164</v>
      </c>
      <c r="D64" s="14">
        <f>IF(B64&lt;=Лист1!E$9,E$8,0)</f>
        <v>0</v>
      </c>
    </row>
    <row r="65" spans="2:4" x14ac:dyDescent="0.25">
      <c r="B65" s="12">
        <v>56</v>
      </c>
      <c r="C65" s="13">
        <f ca="1">EDATE(C$9,B65) - IF(B65=Лист1!$E$9,1,0)</f>
        <v>47192</v>
      </c>
      <c r="D65" s="14">
        <f>IF(B65&lt;=Лист1!E$9,E$8,0)</f>
        <v>0</v>
      </c>
    </row>
    <row r="66" spans="2:4" x14ac:dyDescent="0.25">
      <c r="B66" s="12">
        <v>57</v>
      </c>
      <c r="C66" s="13">
        <f ca="1">EDATE(C$9,B66) - IF(B66=Лист1!$E$9,1,0)</f>
        <v>47223</v>
      </c>
      <c r="D66" s="14">
        <f>IF(B66&lt;=Лист1!E$9,E$8,0)</f>
        <v>0</v>
      </c>
    </row>
    <row r="67" spans="2:4" x14ac:dyDescent="0.25">
      <c r="B67" s="12">
        <v>58</v>
      </c>
      <c r="C67" s="13">
        <f ca="1">EDATE(C$9,B67) - IF(B67=Лист1!$E$9,1,0)</f>
        <v>47253</v>
      </c>
      <c r="D67" s="14">
        <f>IF(B67&lt;=Лист1!E$9,E$8,0)</f>
        <v>0</v>
      </c>
    </row>
    <row r="68" spans="2:4" x14ac:dyDescent="0.25">
      <c r="B68" s="12">
        <v>59</v>
      </c>
      <c r="C68" s="13">
        <f ca="1">EDATE(C$9,B68) - IF(B68=Лист1!$E$9,1,0)</f>
        <v>47284</v>
      </c>
      <c r="D68" s="14">
        <f>IF(B68&lt;=Лист1!E$9,E$8,0)</f>
        <v>0</v>
      </c>
    </row>
    <row r="69" spans="2:4" x14ac:dyDescent="0.25">
      <c r="B69" s="12">
        <v>60</v>
      </c>
      <c r="C69" s="13">
        <f ca="1">EDATE(C$9,B69) - IF(B69=Лист1!$E$9,1,0)</f>
        <v>47314</v>
      </c>
      <c r="D69" s="14">
        <f>IF(B69&lt;=Лист1!E$9,E$8,0)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ab060886zss</cp:lastModifiedBy>
  <dcterms:created xsi:type="dcterms:W3CDTF">2024-05-03T11:24:47Z</dcterms:created>
  <dcterms:modified xsi:type="dcterms:W3CDTF">2024-07-15T10:55:06Z</dcterms:modified>
</cp:coreProperties>
</file>