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060886ZSS\"/>
    </mc:Choice>
  </mc:AlternateContent>
  <workbookProtection workbookAlgorithmName="SHA-512" workbookHashValue="5sKSX2vOpyeFn9Pz1NR/eleGV3a1bQKMQKNjPZ3n06KiUN+zYFC+oz3KE/eiijGyUgfZoSFMDBNLZX2vZCr2lw==" workbookSaltValue="uPL1TR0umQFAQk6exuInIw==" workbookSpinCount="100000" lockStructure="1"/>
  <bookViews>
    <workbookView xWindow="0" yWindow="0" windowWidth="28800" windowHeight="11835"/>
  </bookViews>
  <sheets>
    <sheet name="Лист1" sheetId="1" r:id="rId1"/>
    <sheet name="Лист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C25" i="2"/>
  <c r="C27" i="2" s="1"/>
  <c r="E16" i="1"/>
  <c r="E17" i="1" s="1"/>
  <c r="E14" i="1"/>
  <c r="D27" i="2" s="1"/>
  <c r="E13" i="1"/>
  <c r="B6" i="1"/>
  <c r="D49" i="2" l="1"/>
  <c r="D48" i="2"/>
  <c r="D41" i="2"/>
  <c r="D40" i="2"/>
  <c r="D45" i="2"/>
  <c r="D37" i="2"/>
  <c r="D44" i="2"/>
  <c r="D36" i="2"/>
  <c r="D47" i="2"/>
  <c r="D43" i="2"/>
  <c r="D39" i="2"/>
  <c r="D34" i="2"/>
  <c r="D46" i="2"/>
  <c r="D42" i="2"/>
  <c r="D38" i="2"/>
  <c r="D30" i="2"/>
  <c r="D26" i="2"/>
  <c r="D33" i="2"/>
  <c r="D29" i="2"/>
  <c r="D32" i="2"/>
  <c r="D28" i="2"/>
  <c r="D35" i="2"/>
  <c r="D31" i="2"/>
  <c r="C46" i="2"/>
  <c r="C42" i="2"/>
  <c r="C38" i="2"/>
  <c r="C34" i="2"/>
  <c r="C30" i="2"/>
  <c r="C49" i="2"/>
  <c r="C45" i="2"/>
  <c r="C41" i="2"/>
  <c r="C37" i="2"/>
  <c r="C33" i="2"/>
  <c r="C29" i="2"/>
  <c r="C48" i="2"/>
  <c r="C44" i="2"/>
  <c r="C40" i="2"/>
  <c r="C36" i="2"/>
  <c r="C32" i="2"/>
  <c r="C28" i="2"/>
  <c r="C47" i="2"/>
  <c r="C43" i="2"/>
  <c r="C39" i="2"/>
  <c r="C35" i="2"/>
  <c r="C31" i="2"/>
  <c r="C26" i="2"/>
  <c r="B3" i="2" l="1"/>
  <c r="B4" i="2" s="1"/>
  <c r="E18" i="1" s="1"/>
  <c r="D24" i="2"/>
  <c r="E15" i="1" s="1"/>
</calcChain>
</file>

<file path=xl/sharedStrings.xml><?xml version="1.0" encoding="utf-8"?>
<sst xmlns="http://schemas.openxmlformats.org/spreadsheetml/2006/main" count="19" uniqueCount="19">
  <si>
    <t>Калькулятор розрахунку загальної вартості кредиту*</t>
  </si>
  <si>
    <t xml:space="preserve">*Приклад розрахунку носить виключно інформаційний характер  </t>
  </si>
  <si>
    <t>Для отримання розрахунку необхідно заповнити поля, 
що відображені сірим кольором.</t>
  </si>
  <si>
    <t>Результат розрахунку*</t>
  </si>
  <si>
    <t>*Орієнтовно на дату розрахунку, конкретні умови кредитування будуть вказані в паспорті споживчого кредиту в день оформлення кредитної заявки</t>
  </si>
  <si>
    <t>Сума  платежу за розрахунковий період, грн</t>
  </si>
  <si>
    <t>Реальна річна ставка, %</t>
  </si>
  <si>
    <t>Загальні витрати за кредитом, грн</t>
  </si>
  <si>
    <t>Загальна вартість кредиту, грн</t>
  </si>
  <si>
    <t>мін сума</t>
  </si>
  <si>
    <t>строки</t>
  </si>
  <si>
    <t>комісія</t>
  </si>
  <si>
    <t>макс сума</t>
  </si>
  <si>
    <t>Термін кредиту, міс.</t>
  </si>
  <si>
    <t>Щомісячна комісія, %</t>
  </si>
  <si>
    <t>Денна процентна ставка, %</t>
  </si>
  <si>
    <t>кінець кредиту</t>
  </si>
  <si>
    <t>днів</t>
  </si>
  <si>
    <t>Щомісячна комісія (нараховується під час видачі Кредиту за весь строк кредиту та сплачується Клієнтом у складі Щомісячного платежу),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</si>
</sst>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0"/>
      <name val="Trebuchet MS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Trebuchet MS"/>
      <family val="2"/>
      <charset val="204"/>
    </font>
    <font>
      <sz val="12"/>
      <color theme="1"/>
      <name val="Verdana"/>
      <family val="2"/>
      <charset val="204"/>
    </font>
    <font>
      <b/>
      <sz val="11"/>
      <color theme="0"/>
      <name val="Trebuchet MS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069152"/>
        <bgColor rgb="FF2723FF"/>
      </patternFill>
    </fill>
    <fill>
      <patternFill patternType="solid">
        <fgColor rgb="FF06915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6" fillId="3" borderId="0" xfId="0" applyFont="1" applyFill="1" applyBorder="1" applyProtection="1">
      <protection hidden="1"/>
    </xf>
    <xf numFmtId="0" fontId="7" fillId="3" borderId="0" xfId="0" applyFont="1" applyFill="1" applyBorder="1" applyAlignment="1" applyProtection="1">
      <alignment horizontal="center" vertical="center" wrapText="1"/>
      <protection hidden="1"/>
    </xf>
    <xf numFmtId="4" fontId="5" fillId="4" borderId="12" xfId="0" applyNumberFormat="1" applyFont="1" applyFill="1" applyBorder="1" applyAlignment="1" applyProtection="1">
      <alignment horizontal="center" vertical="center"/>
      <protection locked="0" hidden="1"/>
    </xf>
    <xf numFmtId="0" fontId="5" fillId="4" borderId="12" xfId="0" applyFont="1" applyFill="1" applyBorder="1" applyAlignment="1" applyProtection="1">
      <alignment horizontal="center" vertical="center"/>
      <protection locked="0" hidden="1"/>
    </xf>
    <xf numFmtId="0" fontId="8" fillId="3" borderId="0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4" fontId="5" fillId="3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10" fillId="0" borderId="0" xfId="0" applyFont="1" applyAlignment="1"/>
    <xf numFmtId="3" fontId="0" fillId="0" borderId="0" xfId="0" applyNumberFormat="1" applyFont="1" applyAlignment="1"/>
    <xf numFmtId="0" fontId="0" fillId="0" borderId="0" xfId="0" applyFont="1" applyAlignment="1"/>
    <xf numFmtId="164" fontId="5" fillId="3" borderId="12" xfId="1" applyNumberFormat="1" applyFont="1" applyFill="1" applyBorder="1" applyAlignment="1" applyProtection="1">
      <alignment horizontal="center" vertical="center"/>
      <protection hidden="1"/>
    </xf>
    <xf numFmtId="14" fontId="11" fillId="0" borderId="0" xfId="0" applyNumberFormat="1" applyFont="1"/>
    <xf numFmtId="4" fontId="0" fillId="0" borderId="0" xfId="0" applyNumberFormat="1"/>
    <xf numFmtId="165" fontId="0" fillId="0" borderId="0" xfId="1" applyNumberFormat="1" applyFont="1"/>
    <xf numFmtId="164" fontId="5" fillId="3" borderId="12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center"/>
      <protection hidden="1"/>
    </xf>
    <xf numFmtId="14" fontId="0" fillId="0" borderId="0" xfId="0" applyNumberFormat="1" applyFont="1" applyAlignment="1"/>
    <xf numFmtId="166" fontId="5" fillId="3" borderId="12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center"/>
      <protection hidden="1"/>
    </xf>
    <xf numFmtId="0" fontId="3" fillId="0" borderId="10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10" xfId="0" applyFont="1" applyBorder="1" applyAlignment="1" applyProtection="1">
      <alignment wrapText="1"/>
      <protection hidden="1"/>
    </xf>
    <xf numFmtId="0" fontId="3" fillId="0" borderId="11" xfId="0" applyFont="1" applyBorder="1" applyAlignment="1" applyProtection="1">
      <alignment wrapText="1"/>
      <protection hidden="1"/>
    </xf>
    <xf numFmtId="0" fontId="2" fillId="5" borderId="1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Protection="1">
      <protection hidden="1"/>
    </xf>
    <xf numFmtId="0" fontId="3" fillId="6" borderId="3" xfId="0" applyFont="1" applyFill="1" applyBorder="1" applyProtection="1"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Protection="1">
      <protection hidden="1"/>
    </xf>
    <xf numFmtId="0" fontId="3" fillId="0" borderId="5" xfId="0" applyFont="1" applyBorder="1" applyProtection="1"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069152"/>
      <color rgb="FF065B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showGridLines="0" tabSelected="1" workbookViewId="0">
      <selection activeCell="E7" sqref="E7"/>
    </sheetView>
  </sheetViews>
  <sheetFormatPr defaultRowHeight="15" x14ac:dyDescent="0.25"/>
  <cols>
    <col min="1" max="1" width="2.7109375" customWidth="1"/>
    <col min="3" max="3" width="25.5703125" bestFit="1" customWidth="1"/>
    <col min="4" max="4" width="14.85546875" customWidth="1"/>
    <col min="5" max="5" width="20.28515625" customWidth="1"/>
  </cols>
  <sheetData>
    <row r="2" spans="2:5" ht="18" x14ac:dyDescent="0.25">
      <c r="B2" s="31" t="s">
        <v>0</v>
      </c>
      <c r="C2" s="32"/>
      <c r="D2" s="32"/>
      <c r="E2" s="33"/>
    </row>
    <row r="3" spans="2:5" x14ac:dyDescent="0.25">
      <c r="B3" s="34" t="s">
        <v>1</v>
      </c>
      <c r="C3" s="35"/>
      <c r="D3" s="35"/>
      <c r="E3" s="36"/>
    </row>
    <row r="4" spans="2:5" x14ac:dyDescent="0.25">
      <c r="B4" s="26" t="s">
        <v>2</v>
      </c>
      <c r="C4" s="27"/>
      <c r="D4" s="27"/>
      <c r="E4" s="28"/>
    </row>
    <row r="5" spans="2:5" x14ac:dyDescent="0.25">
      <c r="B5" s="1"/>
      <c r="C5" s="2"/>
      <c r="D5" s="2"/>
      <c r="E5" s="2"/>
    </row>
    <row r="6" spans="2:5" ht="16.5" x14ac:dyDescent="0.25">
      <c r="B6" s="25" t="str">
        <f>CONCATENATE("Cума на картку від ",Лист2!B1," до ",Лист2!B2," грн")</f>
        <v>Cума на картку від 1000 до 50000 грн</v>
      </c>
      <c r="C6" s="23"/>
      <c r="D6" s="24"/>
      <c r="E6" s="3">
        <v>15000</v>
      </c>
    </row>
    <row r="7" spans="2:5" ht="16.5" x14ac:dyDescent="0.25">
      <c r="B7" s="25" t="s">
        <v>13</v>
      </c>
      <c r="C7" s="23"/>
      <c r="D7" s="24"/>
      <c r="E7" s="4">
        <v>22</v>
      </c>
    </row>
    <row r="8" spans="2:5" ht="16.5" customHeight="1" x14ac:dyDescent="0.25">
      <c r="B8" s="25" t="s">
        <v>14</v>
      </c>
      <c r="C8" s="23"/>
      <c r="D8" s="24"/>
      <c r="E8" s="4">
        <v>2.9</v>
      </c>
    </row>
    <row r="9" spans="2:5" x14ac:dyDescent="0.25">
      <c r="B9" s="1"/>
      <c r="C9" s="5"/>
      <c r="D9" s="5"/>
      <c r="E9" s="6"/>
    </row>
    <row r="10" spans="2:5" ht="18" x14ac:dyDescent="0.25">
      <c r="B10" s="31" t="s">
        <v>3</v>
      </c>
      <c r="C10" s="32"/>
      <c r="D10" s="32"/>
      <c r="E10" s="33"/>
    </row>
    <row r="11" spans="2:5" x14ac:dyDescent="0.25">
      <c r="B11" s="26" t="s">
        <v>4</v>
      </c>
      <c r="C11" s="27"/>
      <c r="D11" s="27"/>
      <c r="E11" s="28"/>
    </row>
    <row r="12" spans="2:5" ht="6.75" customHeight="1" x14ac:dyDescent="0.25">
      <c r="B12" s="1"/>
      <c r="C12" s="7"/>
      <c r="D12" s="7"/>
      <c r="E12" s="7"/>
    </row>
    <row r="13" spans="2:5" ht="46.9" customHeight="1" x14ac:dyDescent="0.25">
      <c r="B13" s="25" t="s">
        <v>18</v>
      </c>
      <c r="C13" s="29"/>
      <c r="D13" s="30"/>
      <c r="E13" s="14">
        <f>E7*E8</f>
        <v>63.8</v>
      </c>
    </row>
    <row r="14" spans="2:5" ht="16.5" x14ac:dyDescent="0.25">
      <c r="B14" s="25" t="s">
        <v>5</v>
      </c>
      <c r="C14" s="23"/>
      <c r="D14" s="24"/>
      <c r="E14" s="8">
        <f>E6/E7+E6*E8/100</f>
        <v>1116.818181818182</v>
      </c>
    </row>
    <row r="15" spans="2:5" ht="16.5" x14ac:dyDescent="0.25">
      <c r="B15" s="22" t="s">
        <v>6</v>
      </c>
      <c r="C15" s="23"/>
      <c r="D15" s="24"/>
      <c r="E15" s="18">
        <f ca="1">Лист2!D24*100</f>
        <v>74.870296716690049</v>
      </c>
    </row>
    <row r="16" spans="2:5" ht="16.5" x14ac:dyDescent="0.25">
      <c r="B16" s="22" t="s">
        <v>7</v>
      </c>
      <c r="C16" s="23"/>
      <c r="D16" s="24"/>
      <c r="E16" s="8">
        <f>E8*E6*E7/100</f>
        <v>9570</v>
      </c>
    </row>
    <row r="17" spans="2:5" ht="16.5" x14ac:dyDescent="0.25">
      <c r="B17" s="19" t="s">
        <v>8</v>
      </c>
      <c r="C17" s="9"/>
      <c r="D17" s="10"/>
      <c r="E17" s="8">
        <f>E6+E16</f>
        <v>24570</v>
      </c>
    </row>
    <row r="18" spans="2:5" ht="16.5" x14ac:dyDescent="0.25">
      <c r="B18" s="19" t="s">
        <v>15</v>
      </c>
      <c r="C18" s="9"/>
      <c r="D18" s="10"/>
      <c r="E18" s="21">
        <f ca="1">100*E16/E6/Лист2!B4</f>
        <v>9.5508982035928142E-2</v>
      </c>
    </row>
  </sheetData>
  <sheetProtection algorithmName="SHA-512" hashValue="XcNYSDPWDNUCcgFNszZOKM4WdLw7hLK0QTSy3pPwDV4OzxIpDkOpmZcXBwMIDNeYfEJgjhJJ+wbLruE0g0WJzw==" saltValue="JXwep1/wA3df8azPQWaX8A==" spinCount="100000" sheet="1" objects="1" scenarios="1" selectLockedCells="1"/>
  <protectedRanges>
    <protectedRange sqref="E6:E8" name="Диапазон1"/>
  </protectedRanges>
  <mergeCells count="12">
    <mergeCell ref="B2:E2"/>
    <mergeCell ref="B3:E3"/>
    <mergeCell ref="B4:E4"/>
    <mergeCell ref="B6:D6"/>
    <mergeCell ref="B7:D7"/>
    <mergeCell ref="B16:D16"/>
    <mergeCell ref="B8:D8"/>
    <mergeCell ref="B11:E11"/>
    <mergeCell ref="B13:D13"/>
    <mergeCell ref="B14:D14"/>
    <mergeCell ref="B15:D15"/>
    <mergeCell ref="B10:E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Лист2!$F$2:$F$3</xm:f>
          </x14:formula1>
          <xm:sqref>E8</xm:sqref>
        </x14:dataValidation>
        <x14:dataValidation type="list" allowBlank="1" showErrorMessage="1">
          <x14:formula1>
            <xm:f>Лист2!$D$2:$D$23</xm:f>
          </x14:formula1>
          <xm:sqref>E7</xm:sqref>
        </x14:dataValidation>
        <x14:dataValidation type="whole" allowBlank="1" showInputMessage="1" showErrorMessage="1" prompt="Мінімальна сума кредиту = 5 000грн._x000a_Максимальна сума кредиту = 300 000грн.">
          <x14:formula1>
            <xm:f>Лист2!B1</xm:f>
          </x14:formula1>
          <x14:formula2>
            <xm:f>Лист2!B2</xm:f>
          </x14:formula2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B5" sqref="B5"/>
    </sheetView>
  </sheetViews>
  <sheetFormatPr defaultRowHeight="15" x14ac:dyDescent="0.25"/>
  <cols>
    <col min="1" max="1" width="15" bestFit="1" customWidth="1"/>
    <col min="2" max="3" width="10.140625" bestFit="1" customWidth="1"/>
    <col min="4" max="4" width="9.7109375" bestFit="1" customWidth="1"/>
  </cols>
  <sheetData>
    <row r="1" spans="1:6" x14ac:dyDescent="0.25">
      <c r="A1" s="11" t="s">
        <v>9</v>
      </c>
      <c r="B1" s="12">
        <v>1000</v>
      </c>
      <c r="C1" s="13"/>
      <c r="D1" s="11" t="s">
        <v>10</v>
      </c>
      <c r="E1" s="13"/>
      <c r="F1" s="11" t="s">
        <v>11</v>
      </c>
    </row>
    <row r="2" spans="1:6" x14ac:dyDescent="0.25">
      <c r="A2" s="11" t="s">
        <v>12</v>
      </c>
      <c r="B2" s="12">
        <v>50000</v>
      </c>
      <c r="C2" s="13"/>
      <c r="D2" s="13">
        <v>3</v>
      </c>
      <c r="E2" s="13"/>
      <c r="F2" s="13">
        <v>2.9</v>
      </c>
    </row>
    <row r="3" spans="1:6" x14ac:dyDescent="0.25">
      <c r="A3" s="13" t="s">
        <v>16</v>
      </c>
      <c r="B3" s="20">
        <f ca="1">INDEX(C26:C49,Лист1!E7)</f>
        <v>46153</v>
      </c>
      <c r="C3" s="13"/>
      <c r="D3" s="13">
        <v>4</v>
      </c>
      <c r="E3" s="13"/>
      <c r="F3" s="13">
        <v>3.9</v>
      </c>
    </row>
    <row r="4" spans="1:6" x14ac:dyDescent="0.25">
      <c r="A4" s="13" t="s">
        <v>17</v>
      </c>
      <c r="B4" s="13">
        <f ca="1">B3-C25</f>
        <v>668</v>
      </c>
      <c r="C4" s="13"/>
      <c r="D4" s="13">
        <v>5</v>
      </c>
      <c r="E4" s="13"/>
    </row>
    <row r="5" spans="1:6" x14ac:dyDescent="0.25">
      <c r="A5" s="13"/>
      <c r="B5" s="13"/>
      <c r="C5" s="13"/>
      <c r="D5" s="13">
        <v>6</v>
      </c>
      <c r="E5" s="13"/>
    </row>
    <row r="6" spans="1:6" x14ac:dyDescent="0.25">
      <c r="A6" s="13"/>
      <c r="B6" s="13"/>
      <c r="C6" s="13"/>
      <c r="D6" s="13">
        <v>7</v>
      </c>
      <c r="E6" s="13"/>
    </row>
    <row r="7" spans="1:6" x14ac:dyDescent="0.25">
      <c r="A7" s="13"/>
      <c r="B7" s="13"/>
      <c r="C7" s="13"/>
      <c r="D7" s="13">
        <v>8</v>
      </c>
      <c r="E7" s="13"/>
    </row>
    <row r="8" spans="1:6" x14ac:dyDescent="0.25">
      <c r="A8" s="13"/>
      <c r="B8" s="13"/>
      <c r="C8" s="13"/>
      <c r="D8" s="13">
        <v>9</v>
      </c>
      <c r="E8" s="13"/>
    </row>
    <row r="9" spans="1:6" x14ac:dyDescent="0.25">
      <c r="A9" s="13"/>
      <c r="B9" s="13"/>
      <c r="C9" s="13"/>
      <c r="D9" s="13">
        <v>10</v>
      </c>
      <c r="E9" s="13"/>
    </row>
    <row r="10" spans="1:6" x14ac:dyDescent="0.25">
      <c r="A10" s="13"/>
      <c r="B10" s="13"/>
      <c r="C10" s="13"/>
      <c r="D10" s="13">
        <v>11</v>
      </c>
      <c r="E10" s="13"/>
    </row>
    <row r="11" spans="1:6" x14ac:dyDescent="0.25">
      <c r="A11" s="13"/>
      <c r="B11" s="13"/>
      <c r="C11" s="13"/>
      <c r="D11" s="13">
        <v>12</v>
      </c>
      <c r="E11" s="13"/>
    </row>
    <row r="12" spans="1:6" x14ac:dyDescent="0.25">
      <c r="A12" s="13"/>
      <c r="B12" s="13"/>
      <c r="C12" s="13"/>
      <c r="D12" s="13">
        <v>13</v>
      </c>
      <c r="E12" s="13"/>
    </row>
    <row r="13" spans="1:6" x14ac:dyDescent="0.25">
      <c r="A13" s="13"/>
      <c r="B13" s="13"/>
      <c r="C13" s="13"/>
      <c r="D13" s="13">
        <v>14</v>
      </c>
      <c r="E13" s="13"/>
    </row>
    <row r="14" spans="1:6" x14ac:dyDescent="0.25">
      <c r="A14" s="13"/>
      <c r="B14" s="13"/>
      <c r="C14" s="13"/>
      <c r="D14" s="13">
        <v>15</v>
      </c>
      <c r="E14" s="13"/>
    </row>
    <row r="15" spans="1:6" x14ac:dyDescent="0.25">
      <c r="A15" s="13"/>
      <c r="B15" s="13"/>
      <c r="C15" s="13"/>
      <c r="D15" s="13">
        <v>16</v>
      </c>
      <c r="E15" s="13"/>
    </row>
    <row r="16" spans="1:6" x14ac:dyDescent="0.25">
      <c r="A16" s="13"/>
      <c r="B16" s="13"/>
      <c r="C16" s="13"/>
      <c r="D16" s="13">
        <v>17</v>
      </c>
      <c r="E16" s="13"/>
    </row>
    <row r="17" spans="1:5" x14ac:dyDescent="0.25">
      <c r="A17" s="13"/>
      <c r="B17" s="13"/>
      <c r="C17" s="13"/>
      <c r="D17" s="13">
        <v>18</v>
      </c>
      <c r="E17" s="13"/>
    </row>
    <row r="18" spans="1:5" x14ac:dyDescent="0.25">
      <c r="A18" s="13"/>
      <c r="B18" s="13"/>
      <c r="C18" s="13"/>
      <c r="D18" s="13">
        <v>19</v>
      </c>
      <c r="E18" s="13"/>
    </row>
    <row r="19" spans="1:5" x14ac:dyDescent="0.25">
      <c r="A19" s="13"/>
      <c r="B19" s="13"/>
      <c r="C19" s="13"/>
      <c r="D19" s="13">
        <v>20</v>
      </c>
      <c r="E19" s="13"/>
    </row>
    <row r="20" spans="1:5" x14ac:dyDescent="0.25">
      <c r="A20" s="13"/>
      <c r="B20" s="13"/>
      <c r="C20" s="13"/>
      <c r="D20" s="13">
        <v>21</v>
      </c>
      <c r="E20" s="13"/>
    </row>
    <row r="21" spans="1:5" x14ac:dyDescent="0.25">
      <c r="A21" s="13"/>
      <c r="B21" s="13"/>
      <c r="C21" s="13"/>
      <c r="D21" s="13">
        <v>22</v>
      </c>
      <c r="E21" s="13"/>
    </row>
    <row r="22" spans="1:5" x14ac:dyDescent="0.25">
      <c r="A22" s="13"/>
      <c r="B22" s="13"/>
      <c r="C22" s="13"/>
      <c r="D22" s="13">
        <v>23</v>
      </c>
      <c r="E22" s="13"/>
    </row>
    <row r="23" spans="1:5" x14ac:dyDescent="0.25">
      <c r="A23" s="13"/>
      <c r="B23" s="13"/>
      <c r="C23" s="13"/>
      <c r="D23" s="13">
        <v>24</v>
      </c>
      <c r="E23" s="13"/>
    </row>
    <row r="24" spans="1:5" x14ac:dyDescent="0.25">
      <c r="D24" s="17">
        <f ca="1">XIRR(D25:D49,C25:C49)</f>
        <v>0.74870296716690055</v>
      </c>
    </row>
    <row r="25" spans="1:5" x14ac:dyDescent="0.25">
      <c r="B25">
        <v>0</v>
      </c>
      <c r="C25" s="15">
        <f ca="1">TODAY()</f>
        <v>45485</v>
      </c>
      <c r="D25" s="16">
        <f>-Лист1!E6</f>
        <v>-15000</v>
      </c>
    </row>
    <row r="26" spans="1:5" x14ac:dyDescent="0.25">
      <c r="B26">
        <v>1</v>
      </c>
      <c r="C26" s="15">
        <f ca="1">EDATE(C$25,B26) - IF(B26=Лист1!$E$7,1,0)</f>
        <v>45516</v>
      </c>
      <c r="D26" s="16">
        <f>IF(B26&lt;=Лист1!E$7,Лист1!E$14,0)</f>
        <v>1116.818181818182</v>
      </c>
    </row>
    <row r="27" spans="1:5" x14ac:dyDescent="0.25">
      <c r="B27">
        <v>2</v>
      </c>
      <c r="C27" s="15">
        <f ca="1">EDATE(C$25,B27) - IF(B27=Лист1!$E$7,1,0)</f>
        <v>45547</v>
      </c>
      <c r="D27" s="16">
        <f>IF(B27&lt;=Лист1!E$7,Лист1!E$14,0)</f>
        <v>1116.818181818182</v>
      </c>
    </row>
    <row r="28" spans="1:5" x14ac:dyDescent="0.25">
      <c r="B28" s="13">
        <v>3</v>
      </c>
      <c r="C28" s="15">
        <f ca="1">EDATE(C$25,B28) - IF(B28=Лист1!$E$7,1,0)</f>
        <v>45577</v>
      </c>
      <c r="D28" s="16">
        <f>IF(B28&lt;=Лист1!E$7,Лист1!E$14,0)</f>
        <v>1116.818181818182</v>
      </c>
    </row>
    <row r="29" spans="1:5" x14ac:dyDescent="0.25">
      <c r="B29" s="13">
        <v>4</v>
      </c>
      <c r="C29" s="15">
        <f ca="1">EDATE(C$25,B29) - IF(B29=Лист1!$E$7,1,0)</f>
        <v>45608</v>
      </c>
      <c r="D29" s="16">
        <f>IF(B29&lt;=Лист1!E$7,Лист1!E$14,0)</f>
        <v>1116.818181818182</v>
      </c>
    </row>
    <row r="30" spans="1:5" x14ac:dyDescent="0.25">
      <c r="B30" s="13">
        <v>5</v>
      </c>
      <c r="C30" s="15">
        <f ca="1">EDATE(C$25,B30) - IF(B30=Лист1!$E$7,1,0)</f>
        <v>45638</v>
      </c>
      <c r="D30" s="16">
        <f>IF(B30&lt;=Лист1!E$7,Лист1!E$14,0)</f>
        <v>1116.818181818182</v>
      </c>
    </row>
    <row r="31" spans="1:5" x14ac:dyDescent="0.25">
      <c r="B31" s="13">
        <v>6</v>
      </c>
      <c r="C31" s="15">
        <f ca="1">EDATE(C$25,B31) - IF(B31=Лист1!$E$7,1,0)</f>
        <v>45669</v>
      </c>
      <c r="D31" s="16">
        <f>IF(B31&lt;=Лист1!E$7,Лист1!E$14,0)</f>
        <v>1116.818181818182</v>
      </c>
    </row>
    <row r="32" spans="1:5" x14ac:dyDescent="0.25">
      <c r="B32" s="13">
        <v>7</v>
      </c>
      <c r="C32" s="15">
        <f ca="1">EDATE(C$25,B32) - IF(B32=Лист1!$E$7,1,0)</f>
        <v>45700</v>
      </c>
      <c r="D32" s="16">
        <f>IF(B32&lt;=Лист1!E$7,Лист1!E$14,0)</f>
        <v>1116.818181818182</v>
      </c>
    </row>
    <row r="33" spans="2:4" x14ac:dyDescent="0.25">
      <c r="B33" s="13">
        <v>8</v>
      </c>
      <c r="C33" s="15">
        <f ca="1">EDATE(C$25,B33) - IF(B33=Лист1!$E$7,1,0)</f>
        <v>45728</v>
      </c>
      <c r="D33" s="16">
        <f>IF(B33&lt;=Лист1!E$7,Лист1!E$14,0)</f>
        <v>1116.818181818182</v>
      </c>
    </row>
    <row r="34" spans="2:4" x14ac:dyDescent="0.25">
      <c r="B34" s="13">
        <v>9</v>
      </c>
      <c r="C34" s="15">
        <f ca="1">EDATE(C$25,B34) - IF(B34=Лист1!$E$7,1,0)</f>
        <v>45759</v>
      </c>
      <c r="D34" s="16">
        <f>IF(B34&lt;=Лист1!E$7,Лист1!E$14,0)</f>
        <v>1116.818181818182</v>
      </c>
    </row>
    <row r="35" spans="2:4" x14ac:dyDescent="0.25">
      <c r="B35" s="13">
        <v>10</v>
      </c>
      <c r="C35" s="15">
        <f ca="1">EDATE(C$25,B35) - IF(B35=Лист1!$E$7,1,0)</f>
        <v>45789</v>
      </c>
      <c r="D35" s="16">
        <f>IF(B35&lt;=Лист1!E$7,Лист1!E$14,0)</f>
        <v>1116.818181818182</v>
      </c>
    </row>
    <row r="36" spans="2:4" x14ac:dyDescent="0.25">
      <c r="B36" s="13">
        <v>11</v>
      </c>
      <c r="C36" s="15">
        <f ca="1">EDATE(C$25,B36) - IF(B36=Лист1!$E$7,1,0)</f>
        <v>45820</v>
      </c>
      <c r="D36" s="16">
        <f>IF(B36&lt;=Лист1!E$7,Лист1!E$14,0)</f>
        <v>1116.818181818182</v>
      </c>
    </row>
    <row r="37" spans="2:4" x14ac:dyDescent="0.25">
      <c r="B37" s="13">
        <v>12</v>
      </c>
      <c r="C37" s="15">
        <f ca="1">EDATE(C$25,B37) - IF(B37=Лист1!$E$7,1,0)</f>
        <v>45850</v>
      </c>
      <c r="D37" s="16">
        <f>IF(B37&lt;=Лист1!E$7,Лист1!E$14,0)</f>
        <v>1116.818181818182</v>
      </c>
    </row>
    <row r="38" spans="2:4" x14ac:dyDescent="0.25">
      <c r="B38" s="13">
        <v>13</v>
      </c>
      <c r="C38" s="15">
        <f ca="1">EDATE(C$25,B38) - IF(B38=Лист1!$E$7,1,0)</f>
        <v>45881</v>
      </c>
      <c r="D38" s="16">
        <f>IF(B38&lt;=Лист1!E$7,Лист1!E$14,0)</f>
        <v>1116.818181818182</v>
      </c>
    </row>
    <row r="39" spans="2:4" x14ac:dyDescent="0.25">
      <c r="B39" s="13">
        <v>14</v>
      </c>
      <c r="C39" s="15">
        <f ca="1">EDATE(C$25,B39) - IF(B39=Лист1!$E$7,1,0)</f>
        <v>45912</v>
      </c>
      <c r="D39" s="16">
        <f>IF(B39&lt;=Лист1!E$7,Лист1!E$14,0)</f>
        <v>1116.818181818182</v>
      </c>
    </row>
    <row r="40" spans="2:4" x14ac:dyDescent="0.25">
      <c r="B40" s="13">
        <v>15</v>
      </c>
      <c r="C40" s="15">
        <f ca="1">EDATE(C$25,B40) - IF(B40=Лист1!$E$7,1,0)</f>
        <v>45942</v>
      </c>
      <c r="D40" s="16">
        <f>IF(B40&lt;=Лист1!E$7,Лист1!E$14,0)</f>
        <v>1116.818181818182</v>
      </c>
    </row>
    <row r="41" spans="2:4" x14ac:dyDescent="0.25">
      <c r="B41" s="13">
        <v>16</v>
      </c>
      <c r="C41" s="15">
        <f ca="1">EDATE(C$25,B41) - IF(B41=Лист1!$E$7,1,0)</f>
        <v>45973</v>
      </c>
      <c r="D41" s="16">
        <f>IF(B41&lt;=Лист1!E$7,Лист1!E$14,0)</f>
        <v>1116.818181818182</v>
      </c>
    </row>
    <row r="42" spans="2:4" x14ac:dyDescent="0.25">
      <c r="B42" s="13">
        <v>17</v>
      </c>
      <c r="C42" s="15">
        <f ca="1">EDATE(C$25,B42) - IF(B42=Лист1!$E$7,1,0)</f>
        <v>46003</v>
      </c>
      <c r="D42" s="16">
        <f>IF(B42&lt;=Лист1!E$7,Лист1!E$14,0)</f>
        <v>1116.818181818182</v>
      </c>
    </row>
    <row r="43" spans="2:4" x14ac:dyDescent="0.25">
      <c r="B43" s="13">
        <v>18</v>
      </c>
      <c r="C43" s="15">
        <f ca="1">EDATE(C$25,B43) - IF(B43=Лист1!$E$7,1,0)</f>
        <v>46034</v>
      </c>
      <c r="D43" s="16">
        <f>IF(B43&lt;=Лист1!E$7,Лист1!E$14,0)</f>
        <v>1116.818181818182</v>
      </c>
    </row>
    <row r="44" spans="2:4" x14ac:dyDescent="0.25">
      <c r="B44" s="13">
        <v>19</v>
      </c>
      <c r="C44" s="15">
        <f ca="1">EDATE(C$25,B44) - IF(B44=Лист1!$E$7,1,0)</f>
        <v>46065</v>
      </c>
      <c r="D44" s="16">
        <f>IF(B44&lt;=Лист1!E$7,Лист1!E$14,0)</f>
        <v>1116.818181818182</v>
      </c>
    </row>
    <row r="45" spans="2:4" x14ac:dyDescent="0.25">
      <c r="B45" s="13">
        <v>20</v>
      </c>
      <c r="C45" s="15">
        <f ca="1">EDATE(C$25,B45) - IF(B45=Лист1!$E$7,1,0)</f>
        <v>46093</v>
      </c>
      <c r="D45" s="16">
        <f>IF(B45&lt;=Лист1!E$7,Лист1!E$14,0)</f>
        <v>1116.818181818182</v>
      </c>
    </row>
    <row r="46" spans="2:4" x14ac:dyDescent="0.25">
      <c r="B46" s="13">
        <v>21</v>
      </c>
      <c r="C46" s="15">
        <f ca="1">EDATE(C$25,B46) - IF(B46=Лист1!$E$7,1,0)</f>
        <v>46124</v>
      </c>
      <c r="D46" s="16">
        <f>IF(B46&lt;=Лист1!E$7,Лист1!E$14,0)</f>
        <v>1116.818181818182</v>
      </c>
    </row>
    <row r="47" spans="2:4" x14ac:dyDescent="0.25">
      <c r="B47" s="13">
        <v>22</v>
      </c>
      <c r="C47" s="15">
        <f ca="1">EDATE(C$25,B47) - IF(B47=Лист1!$E$7,1,0)</f>
        <v>46153</v>
      </c>
      <c r="D47" s="16">
        <f>IF(B47&lt;=Лист1!E$7,Лист1!E$14,0)</f>
        <v>1116.818181818182</v>
      </c>
    </row>
    <row r="48" spans="2:4" x14ac:dyDescent="0.25">
      <c r="B48" s="13">
        <v>23</v>
      </c>
      <c r="C48" s="15">
        <f ca="1">EDATE(C$25,B48) - IF(B48=Лист1!$E$7,1,0)</f>
        <v>46185</v>
      </c>
      <c r="D48" s="16">
        <f>IF(B48&lt;=Лист1!E$7,Лист1!E$14,0)</f>
        <v>0</v>
      </c>
    </row>
    <row r="49" spans="2:4" x14ac:dyDescent="0.25">
      <c r="B49" s="13">
        <v>24</v>
      </c>
      <c r="C49" s="15">
        <f ca="1">EDATE(C$25,B49) - IF(B49=Лист1!$E$7,1,0)</f>
        <v>46215</v>
      </c>
      <c r="D49" s="16">
        <f>IF(B49&lt;=Лист1!E$7,Лист1!E$14,0)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ab060886zss</cp:lastModifiedBy>
  <dcterms:created xsi:type="dcterms:W3CDTF">2024-05-03T11:24:47Z</dcterms:created>
  <dcterms:modified xsi:type="dcterms:W3CDTF">2024-07-12T12:27:37Z</dcterms:modified>
</cp:coreProperties>
</file>