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worksheets/sheet8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Override PartName="/xl/worksheets/sheet81.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555" yWindow="120" windowWidth="10605" windowHeight="9450" tabRatio="838" activeTab="2"/>
  </bookViews>
  <sheets>
    <sheet name="Транформ." sheetId="447" r:id="rId1"/>
    <sheet name="Звіт про фінансовий стан (Бала " sheetId="437" r:id="rId2"/>
    <sheet name="Звіт про прибутки і збитки " sheetId="359" r:id="rId3"/>
    <sheet name="Звіт про сукупний дохід" sheetId="360" r:id="rId4"/>
    <sheet name="Звіт про рух грошових кошті " sheetId="362" r:id="rId5"/>
    <sheet name="Звіт про зміни у власному кап " sheetId="363" r:id="rId6"/>
    <sheet name="Примітка 6" sheetId="364" r:id="rId7"/>
    <sheet name="Примітка 7" sheetId="367" r:id="rId8"/>
    <sheet name="Примітка 10" sheetId="380" r:id="rId9"/>
    <sheet name="Таблиця 10.2" sheetId="381" r:id="rId10"/>
    <sheet name="Таблиця 10.3" sheetId="382" r:id="rId11"/>
    <sheet name="Таблиця 10.4" sheetId="384" r:id="rId12"/>
    <sheet name="Таблиця 10.5" sheetId="385" r:id="rId13"/>
    <sheet name="Таблиця 10.6" sheetId="386" r:id="rId14"/>
    <sheet name="Таблиця 10.7" sheetId="388" r:id="rId15"/>
    <sheet name="Таблиця 10.8" sheetId="389" r:id="rId16"/>
    <sheet name="Таблиця 10.9" sheetId="391" r:id="rId17"/>
    <sheet name="Таблиця 10.10" sheetId="392" r:id="rId18"/>
    <sheet name="Примітка 16" sheetId="418" r:id="rId19"/>
    <sheet name="Примітка 17" sheetId="419" r:id="rId20"/>
    <sheet name="Таблиця 17.2" sheetId="420" r:id="rId21"/>
    <sheet name="Таблиця 17.3" sheetId="421" r:id="rId22"/>
    <sheet name="Таблиця 17.4" sheetId="423" r:id="rId23"/>
    <sheet name="Таблиця 17.5" sheetId="424" r:id="rId24"/>
    <sheet name="Примітка 18" sheetId="427" r:id="rId25"/>
    <sheet name="Таблиця 18.2" sheetId="428" r:id="rId26"/>
    <sheet name="Таблиця 18.3" sheetId="444" r:id="rId27"/>
    <sheet name="Примітка 20" sheetId="278" r:id="rId28"/>
    <sheet name="Примітка 21" sheetId="279" r:id="rId29"/>
    <sheet name="Таблиця 21.2" sheetId="280" r:id="rId30"/>
    <sheet name="Примітка 24" sheetId="284" r:id="rId31"/>
    <sheet name="Примітка 24.2" sheetId="443" r:id="rId32"/>
    <sheet name="Примітка 25" sheetId="285" r:id="rId33"/>
    <sheet name="Примітка 26" sheetId="286" r:id="rId34"/>
    <sheet name="Примітка 27" sheetId="287" r:id="rId35"/>
    <sheet name="Примітка 28" sheetId="288" r:id="rId36"/>
    <sheet name="Примітка 29" sheetId="289" r:id="rId37"/>
    <sheet name="Примітка 30" sheetId="290" r:id="rId38"/>
    <sheet name="Примітка 31" sheetId="291" r:id="rId39"/>
    <sheet name="Примітка 32" sheetId="292" r:id="rId40"/>
    <sheet name="Примітка 33" sheetId="293" r:id="rId41"/>
    <sheet name="Примітка 34" sheetId="294" r:id="rId42"/>
    <sheet name="Примітка 35" sheetId="295" r:id="rId43"/>
    <sheet name="Таблиця 35.3" sheetId="297" r:id="rId44"/>
    <sheet name="Таблиця 35.4 " sheetId="298" r:id="rId45"/>
    <sheet name="Примітка 36 " sheetId="300" r:id="rId46"/>
    <sheet name="Таблиця 36.4 " sheetId="303" r:id="rId47"/>
    <sheet name="Примітка 38 " sheetId="305" r:id="rId48"/>
    <sheet name="Таблиця 38.2 " sheetId="306" r:id="rId49"/>
    <sheet name="Таблиця 38.3" sheetId="308" r:id="rId50"/>
    <sheet name="Таблиця 38.4" sheetId="436" r:id="rId51"/>
    <sheet name="Таблиця 38.5" sheetId="311" r:id="rId52"/>
    <sheet name="Примітка 39 " sheetId="312" r:id="rId53"/>
    <sheet name="Таблиця 39.2" sheetId="313" r:id="rId54"/>
    <sheet name="Таблиця 39.3 " sheetId="314" r:id="rId55"/>
    <sheet name="Таблиця 39.4 " sheetId="315" r:id="rId56"/>
    <sheet name="Таблиця 39.5 " sheetId="316" r:id="rId57"/>
    <sheet name="Таблиця 39.6 " sheetId="317" r:id="rId58"/>
    <sheet name="Таблиця 39.7" sheetId="318" r:id="rId59"/>
    <sheet name="Таблиця 39.8" sheetId="320" r:id="rId60"/>
    <sheet name="Таблиця 39.9" sheetId="321" r:id="rId61"/>
    <sheet name="Таблиця 39.10" sheetId="323" r:id="rId62"/>
    <sheet name="Таблиця 39.11 " sheetId="324" r:id="rId63"/>
    <sheet name="Примітка 40 " sheetId="326" r:id="rId64"/>
    <sheet name="Примітка 42 " sheetId="329" r:id="rId65"/>
    <sheet name="Таблиця 42.2 " sheetId="330" r:id="rId66"/>
    <sheet name="Таблиця 42.3 " sheetId="331" r:id="rId67"/>
    <sheet name="Таблиця 42.4" sheetId="332" r:id="rId68"/>
    <sheet name="Примітка 44 " sheetId="334" r:id="rId69"/>
    <sheet name="Таблиця 44.2" sheetId="335" r:id="rId70"/>
    <sheet name="Примітка 45 " sheetId="336" r:id="rId71"/>
    <sheet name="Таблиця 45.2 " sheetId="337" r:id="rId72"/>
    <sheet name="Примітка 46 " sheetId="339" r:id="rId73"/>
    <sheet name="Таблиця 46.2 " sheetId="340" r:id="rId74"/>
    <sheet name="Таблиця 46.4 " sheetId="342" r:id="rId75"/>
    <sheet name="Таблиця 46.5 " sheetId="343" r:id="rId76"/>
    <sheet name="Таблиця 46.6 " sheetId="345" r:id="rId77"/>
    <sheet name="Таблиця 46.8" sheetId="349" r:id="rId78"/>
    <sheet name="Таблиця 46.9" sheetId="351" r:id="rId79"/>
    <sheet name="Примітка 49 " sheetId="356" r:id="rId80"/>
    <sheet name="Лист1" sheetId="446" r:id="rId81"/>
  </sheets>
  <externalReferences>
    <externalReference r:id="rId82"/>
    <externalReference r:id="rId83"/>
  </externalReferences>
  <definedNames>
    <definedName name="_ftn1_1">#REF!</definedName>
    <definedName name="_ftnref1_1">#REF!</definedName>
    <definedName name="OLE_LINK2_1" localSheetId="5">[1]Запрос!#REF!</definedName>
    <definedName name="OLE_LINK2_1" localSheetId="2">[1]Запрос!#REF!</definedName>
    <definedName name="OLE_LINK2_1" localSheetId="4">[1]Запрос!#REF!</definedName>
    <definedName name="OLE_LINK2_1" localSheetId="3">[1]Запрос!#REF!</definedName>
    <definedName name="OLE_LINK2_1" localSheetId="1">[1]Запрос!#REF!</definedName>
    <definedName name="OLE_LINK2_1">#REF!</definedName>
    <definedName name="st8_43">#REF!</definedName>
    <definedName name="_xlnm.Print_Area" localSheetId="5">'Звіт про зміни у власному кап '!$A$1:$I$44</definedName>
    <definedName name="_xlnm.Print_Area" localSheetId="2">'Звіт про прибутки і збитки '!$A$1:$H$53</definedName>
    <definedName name="_xlnm.Print_Area" localSheetId="3">'Звіт про сукупний дохід'!$A$2:$D$29</definedName>
    <definedName name="_xlnm.Print_Area" localSheetId="1">'Звіт про фінансовий стан (Бала '!$A$1:$H$55</definedName>
    <definedName name="_xlnm.Print_Area" localSheetId="8">'Примітка 10'!$A$1:$E$30</definedName>
    <definedName name="_xlnm.Print_Area" localSheetId="18">'Примітка 16'!$A$1:$M$47</definedName>
    <definedName name="_xlnm.Print_Area" localSheetId="19">'Примітка 17'!$A$1:$E$25</definedName>
    <definedName name="_xlnm.Print_Area" localSheetId="24">'Примітка 18'!$A$1:$E$21</definedName>
    <definedName name="_xlnm.Print_Area" localSheetId="27">'Примітка 20'!$A$1:$E$18</definedName>
    <definedName name="_xlnm.Print_Area" localSheetId="28">'Примітка 21'!$A$1:$E$21</definedName>
    <definedName name="_xlnm.Print_Area" localSheetId="30">'Примітка 24'!$A$1:$G$21</definedName>
    <definedName name="_xlnm.Print_Area" localSheetId="31">'Примітка 24.2'!$A$1:$G$18</definedName>
    <definedName name="_xlnm.Print_Area" localSheetId="32">'Примітка 25'!$A$1:$E$21</definedName>
    <definedName name="_xlnm.Print_Area" localSheetId="33">'Примітка 26'!$A$1:$E$18</definedName>
    <definedName name="_xlnm.Print_Area" localSheetId="34">'Примітка 27'!$A$2:$D$16</definedName>
    <definedName name="_xlnm.Print_Area" localSheetId="35">'Примітка 28'!$A$1:$H$21</definedName>
    <definedName name="_xlnm.Print_Area" localSheetId="36">'Примітка 29'!$A$1:$E$31</definedName>
    <definedName name="_xlnm.Print_Area" localSheetId="37">'Примітка 30'!$A$1:$I$37</definedName>
    <definedName name="_xlnm.Print_Area" localSheetId="38">'Примітка 31'!$A$1:$D$32</definedName>
    <definedName name="_xlnm.Print_Area" localSheetId="39">'Примітка 32'!$A$1:$D$22</definedName>
    <definedName name="_xlnm.Print_Area" localSheetId="40">'Примітка 33'!$A$1:$E$17</definedName>
    <definedName name="_xlnm.Print_Area" localSheetId="41">'Примітка 34'!$A$2:$E$21</definedName>
    <definedName name="_xlnm.Print_Area" localSheetId="42">'Примітка 35'!$A$1:$D$12</definedName>
    <definedName name="_xlnm.Print_Area" localSheetId="45">'Примітка 36 '!$A$1:$E$15</definedName>
    <definedName name="_xlnm.Print_Area" localSheetId="47">'Примітка 38 '!$A$2:$I$39</definedName>
    <definedName name="_xlnm.Print_Area" localSheetId="52">'Примітка 39 '!$A$2:$J$12</definedName>
    <definedName name="_xlnm.Print_Area" localSheetId="64">'Примітка 42 '!$A$1:$D$12</definedName>
    <definedName name="_xlnm.Print_Area" localSheetId="68">'Примітка 44 '!$A$2:$F$70</definedName>
    <definedName name="_xlnm.Print_Area" localSheetId="70">'Примітка 45 '!$A$2:$H$34</definedName>
    <definedName name="_xlnm.Print_Area" localSheetId="72">'Примітка 46 '!$A$2:$I$13</definedName>
    <definedName name="_xlnm.Print_Area" localSheetId="79">'Примітка 49 '!$A$1:$F$7</definedName>
    <definedName name="_xlnm.Print_Area" localSheetId="6">'Примітка 6'!$A$1:$D$14</definedName>
    <definedName name="_xlnm.Print_Area" localSheetId="7">'Примітка 7'!$A$1:$E$17</definedName>
    <definedName name="_xlnm.Print_Area" localSheetId="17">'Таблиця 10.10'!$A$1:$F$18</definedName>
    <definedName name="_xlnm.Print_Area" localSheetId="9">'Таблиця 10.2'!$A$1:$K$21</definedName>
    <definedName name="_xlnm.Print_Area" localSheetId="10">'Таблиця 10.3'!$A$1:$L$17</definedName>
    <definedName name="_xlnm.Print_Area" localSheetId="11">'Таблиця 10.4'!$A$1:$F$22</definedName>
    <definedName name="_xlnm.Print_Area" localSheetId="12">'Таблиця 10.5'!$A$1:$K$17</definedName>
    <definedName name="_xlnm.Print_Area" localSheetId="13">'Таблиця 10.6'!$A$1:$J$17</definedName>
    <definedName name="_xlnm.Print_Area" localSheetId="14">'Таблиця 10.7'!$A$1:$J$32</definedName>
    <definedName name="_xlnm.Print_Area" localSheetId="15">'Таблиця 10.8'!$A$1:$I$32</definedName>
    <definedName name="_xlnm.Print_Area" localSheetId="16">'Таблиця 10.9'!$A$1:$F$21</definedName>
    <definedName name="_xlnm.Print_Area" localSheetId="20">'Таблиця 17.2'!$A$1:$J$13</definedName>
    <definedName name="_xlnm.Print_Area" localSheetId="21">'Таблиця 17.3'!$A$1:$K$17</definedName>
    <definedName name="_xlnm.Print_Area" localSheetId="22">'Таблиця 17.4'!$A$2:$J$28</definedName>
    <definedName name="_xlnm.Print_Area" localSheetId="23">'Таблиця 17.5'!$A$1:$I$29</definedName>
    <definedName name="_xlnm.Print_Area" localSheetId="25">'Таблиця 18.2'!$A$1:$E$14</definedName>
    <definedName name="_xlnm.Print_Area" localSheetId="26">'Таблиця 18.3'!$A$1:$E$15</definedName>
    <definedName name="_xlnm.Print_Area" localSheetId="29">'Таблиця 21.2'!$A$1:$F$19</definedName>
    <definedName name="_xlnm.Print_Area" localSheetId="43">'Таблиця 35.3'!$A$2:$I$21</definedName>
    <definedName name="_xlnm.Print_Area" localSheetId="44">'Таблиця 35.4 '!$A$2:$I$20</definedName>
    <definedName name="_xlnm.Print_Area" localSheetId="46">'Таблиця 36.4 '!$A$1:$E$14</definedName>
    <definedName name="_xlnm.Print_Area" localSheetId="48">'Таблиця 38.2 '!$A$2:$I$38</definedName>
    <definedName name="_xlnm.Print_Area" localSheetId="49">'Таблиця 38.3'!$A$2:$H$25</definedName>
    <definedName name="_xlnm.Print_Area" localSheetId="50">'Таблиця 38.4'!$A$2:$H$25</definedName>
    <definedName name="_xlnm.Print_Area" localSheetId="51">'Таблиця 38.5'!$A$2:$H$8</definedName>
    <definedName name="_xlnm.Print_Area" localSheetId="61">'Таблиця 39.10'!$A$1:$H$26</definedName>
    <definedName name="_xlnm.Print_Area" localSheetId="62">'Таблиця 39.11 '!$A$1:$H$26</definedName>
    <definedName name="_xlnm.Print_Area" localSheetId="53">'Таблиця 39.2'!$A$2:$F$17</definedName>
    <definedName name="_xlnm.Print_Area" localSheetId="54">'Таблиця 39.3 '!$A$2:$F$15</definedName>
    <definedName name="_xlnm.Print_Area" localSheetId="55">'Таблиця 39.4 '!$A$2:$H$36</definedName>
    <definedName name="_xlnm.Print_Area" localSheetId="56">'Таблиця 39.5 '!$A$2:$J$26</definedName>
    <definedName name="_xlnm.Print_Area" localSheetId="57">'Таблиця 39.6 '!$A$2:$F$25</definedName>
    <definedName name="_xlnm.Print_Area" localSheetId="58">'Таблиця 39.7'!$A$2:$F$26</definedName>
    <definedName name="_xlnm.Print_Area" localSheetId="59">'Таблиця 39.8'!$A$2:$H$18</definedName>
    <definedName name="_xlnm.Print_Area" localSheetId="60">'Таблиця 39.9'!$A$2:$H$18</definedName>
    <definedName name="_xlnm.Print_Area" localSheetId="65">'Таблиця 42.2 '!$A$1:$E$13</definedName>
    <definedName name="_xlnm.Print_Area" localSheetId="66">'Таблиця 42.3 '!$A$1:$D$11</definedName>
    <definedName name="_xlnm.Print_Area" localSheetId="69">'Таблиця 44.2'!$A$2:$G$35</definedName>
    <definedName name="_xlnm.Print_Area" localSheetId="71">'Таблиця 45.2 '!$A$2:$H$34</definedName>
    <definedName name="_xlnm.Print_Area" localSheetId="73">'Таблиця 46.2 '!$A$2:$I$8</definedName>
    <definedName name="_xlnm.Print_Area" localSheetId="75">'Таблиця 46.5 '!$A$1:$I$11</definedName>
    <definedName name="_xlnm.Print_Area" localSheetId="76">'Таблиця 46.6 '!$A$1:$I$9</definedName>
    <definedName name="_xlnm.Print_Area" localSheetId="77">'Таблиця 46.8'!$A$2:$I$9</definedName>
  </definedNames>
  <calcPr calcId="124519"/>
</workbook>
</file>

<file path=xl/calcChain.xml><?xml version="1.0" encoding="utf-8"?>
<calcChain xmlns="http://schemas.openxmlformats.org/spreadsheetml/2006/main">
  <c r="H19" i="308"/>
  <c r="H17"/>
  <c r="D10"/>
  <c r="G13"/>
  <c r="F13"/>
  <c r="E13"/>
  <c r="D13"/>
  <c r="H13" s="1"/>
  <c r="C13"/>
  <c r="H10"/>
  <c r="H22"/>
  <c r="H21"/>
  <c r="H15"/>
  <c r="H12"/>
  <c r="H8"/>
  <c r="D15" i="294"/>
  <c r="C27" i="359"/>
  <c r="C29" s="1"/>
  <c r="C12" i="324"/>
  <c r="H12"/>
  <c r="H16" s="1"/>
  <c r="H25" s="1"/>
  <c r="C15"/>
  <c r="H15"/>
  <c r="G16"/>
  <c r="G25" s="1"/>
  <c r="F16"/>
  <c r="F25" s="1"/>
  <c r="E16"/>
  <c r="E25" s="1"/>
  <c r="D16"/>
  <c r="D25" s="1"/>
  <c r="C16"/>
  <c r="C25"/>
  <c r="C26" s="1"/>
  <c r="D26" s="1"/>
  <c r="E26" s="1"/>
  <c r="F26" s="1"/>
  <c r="G26" s="1"/>
  <c r="C19"/>
  <c r="G15" i="323"/>
  <c r="C15"/>
  <c r="C16" s="1"/>
  <c r="C25" s="1"/>
  <c r="C26" s="1"/>
  <c r="D26" s="1"/>
  <c r="E26" s="1"/>
  <c r="F26" s="1"/>
  <c r="G26" s="1"/>
  <c r="D70" i="334"/>
  <c r="F70"/>
  <c r="C70"/>
  <c r="D40"/>
  <c r="F40"/>
  <c r="C40"/>
  <c r="H34" i="336"/>
  <c r="C34"/>
  <c r="C33"/>
  <c r="C32"/>
  <c r="C31"/>
  <c r="C30"/>
  <c r="C29"/>
  <c r="C28"/>
  <c r="C27"/>
  <c r="C26"/>
  <c r="C25"/>
  <c r="C24"/>
  <c r="C23"/>
  <c r="C22"/>
  <c r="C21"/>
  <c r="C20"/>
  <c r="C19"/>
  <c r="C18"/>
  <c r="C17"/>
  <c r="C16"/>
  <c r="C15"/>
  <c r="C14"/>
  <c r="C13"/>
  <c r="C12"/>
  <c r="C10"/>
  <c r="H16" i="320"/>
  <c r="F7"/>
  <c r="F18"/>
  <c r="E7"/>
  <c r="D7"/>
  <c r="D18" s="1"/>
  <c r="C7"/>
  <c r="H17"/>
  <c r="H15"/>
  <c r="H14"/>
  <c r="H13"/>
  <c r="H12"/>
  <c r="H11"/>
  <c r="H10"/>
  <c r="H9"/>
  <c r="H8"/>
  <c r="H6"/>
  <c r="H18" s="1"/>
  <c r="E18"/>
  <c r="H7"/>
  <c r="C18"/>
  <c r="C20" i="317"/>
  <c r="C19"/>
  <c r="C13"/>
  <c r="F15"/>
  <c r="F24" s="1"/>
  <c r="C22"/>
  <c r="C21"/>
  <c r="C18"/>
  <c r="C17"/>
  <c r="C23" s="1"/>
  <c r="C24" s="1"/>
  <c r="C14"/>
  <c r="C12"/>
  <c r="C11"/>
  <c r="C10"/>
  <c r="C8"/>
  <c r="C7"/>
  <c r="F15" i="318"/>
  <c r="F24" s="1"/>
  <c r="E15"/>
  <c r="E24" s="1"/>
  <c r="D15"/>
  <c r="D24" s="1"/>
  <c r="C15"/>
  <c r="C24" s="1"/>
  <c r="F23" i="317"/>
  <c r="C9"/>
  <c r="E23"/>
  <c r="D23"/>
  <c r="E15"/>
  <c r="C15"/>
  <c r="D15"/>
  <c r="D24"/>
  <c r="E24"/>
  <c r="D19" i="362"/>
  <c r="E71"/>
  <c r="E70"/>
  <c r="E69"/>
  <c r="E68"/>
  <c r="E52"/>
  <c r="E48"/>
  <c r="E47"/>
  <c r="E34"/>
  <c r="E32"/>
  <c r="E31"/>
  <c r="E29"/>
  <c r="E28"/>
  <c r="E27"/>
  <c r="E26"/>
  <c r="E25"/>
  <c r="E22"/>
  <c r="E21"/>
  <c r="E19"/>
  <c r="E18"/>
  <c r="E16"/>
  <c r="E15"/>
  <c r="E14"/>
  <c r="E13"/>
  <c r="E11"/>
  <c r="E10"/>
  <c r="E9"/>
  <c r="E8"/>
  <c r="E6"/>
  <c r="E33"/>
  <c r="E35"/>
  <c r="D9" i="285"/>
  <c r="D19" s="1"/>
  <c r="F23" i="315"/>
  <c r="E22"/>
  <c r="D22"/>
  <c r="H22"/>
  <c r="C22"/>
  <c r="C23"/>
  <c r="C24" s="1"/>
  <c r="E21"/>
  <c r="E23" s="1"/>
  <c r="D21"/>
  <c r="D23" s="1"/>
  <c r="E33"/>
  <c r="D33"/>
  <c r="E32"/>
  <c r="D32"/>
  <c r="C27"/>
  <c r="C29" s="1"/>
  <c r="C7"/>
  <c r="C9" s="1"/>
  <c r="I17" i="297"/>
  <c r="I16"/>
  <c r="I14"/>
  <c r="I9"/>
  <c r="F6"/>
  <c r="I6" s="1"/>
  <c r="D30" i="359"/>
  <c r="E30" s="1"/>
  <c r="F15" i="297"/>
  <c r="I15"/>
  <c r="D22" i="290"/>
  <c r="D9" i="427"/>
  <c r="C22" i="323"/>
  <c r="C19"/>
  <c r="D20" i="294"/>
  <c r="D33" i="290"/>
  <c r="D27"/>
  <c r="D37" s="1"/>
  <c r="F37" s="1"/>
  <c r="C13" i="280"/>
  <c r="C14"/>
  <c r="C15" i="279"/>
  <c r="C14"/>
  <c r="C11"/>
  <c r="C17" s="1"/>
  <c r="C12"/>
  <c r="G36" i="363"/>
  <c r="I36" s="1"/>
  <c r="I24"/>
  <c r="F25"/>
  <c r="F37"/>
  <c r="C15" i="360"/>
  <c r="D37" i="437"/>
  <c r="E37" s="1"/>
  <c r="C37" i="447"/>
  <c r="E25" i="363"/>
  <c r="G25" s="1"/>
  <c r="I25" s="1"/>
  <c r="E44" i="359"/>
  <c r="E38"/>
  <c r="E26"/>
  <c r="E25"/>
  <c r="E24"/>
  <c r="E23"/>
  <c r="E22"/>
  <c r="E21"/>
  <c r="E20"/>
  <c r="E19"/>
  <c r="E18"/>
  <c r="E17"/>
  <c r="E16"/>
  <c r="E15"/>
  <c r="E14"/>
  <c r="E13"/>
  <c r="E12"/>
  <c r="E11"/>
  <c r="E10"/>
  <c r="E9"/>
  <c r="E8"/>
  <c r="E7"/>
  <c r="D29"/>
  <c r="D31" s="1"/>
  <c r="D27"/>
  <c r="C33"/>
  <c r="E33" s="1"/>
  <c r="E27"/>
  <c r="E47" i="437"/>
  <c r="E46"/>
  <c r="E45"/>
  <c r="E44"/>
  <c r="E43"/>
  <c r="E42"/>
  <c r="E41"/>
  <c r="E40"/>
  <c r="E39"/>
  <c r="E36"/>
  <c r="E35"/>
  <c r="E34"/>
  <c r="E33"/>
  <c r="E32"/>
  <c r="E31"/>
  <c r="E30"/>
  <c r="E29"/>
  <c r="E28"/>
  <c r="E27"/>
  <c r="E26"/>
  <c r="E24"/>
  <c r="E23"/>
  <c r="E20"/>
  <c r="E19"/>
  <c r="E18"/>
  <c r="E17"/>
  <c r="E16"/>
  <c r="E15"/>
  <c r="E14"/>
  <c r="E13"/>
  <c r="E12"/>
  <c r="E11"/>
  <c r="E10"/>
  <c r="E9"/>
  <c r="E8"/>
  <c r="E7"/>
  <c r="D21" i="294"/>
  <c r="D21" i="290"/>
  <c r="E37"/>
  <c r="F36"/>
  <c r="F35"/>
  <c r="F34"/>
  <c r="F33"/>
  <c r="F32"/>
  <c r="F31"/>
  <c r="F30"/>
  <c r="F29"/>
  <c r="F28"/>
  <c r="F26"/>
  <c r="E24"/>
  <c r="D24"/>
  <c r="F23"/>
  <c r="F22"/>
  <c r="F21"/>
  <c r="F20"/>
  <c r="F19"/>
  <c r="F18"/>
  <c r="F17"/>
  <c r="F16"/>
  <c r="F15"/>
  <c r="F14"/>
  <c r="F13"/>
  <c r="F12"/>
  <c r="F11"/>
  <c r="F10"/>
  <c r="F9"/>
  <c r="F8"/>
  <c r="F7"/>
  <c r="F24"/>
  <c r="H16" i="288"/>
  <c r="D18" i="427"/>
  <c r="H22" i="437"/>
  <c r="C21"/>
  <c r="E21" s="1"/>
  <c r="C22"/>
  <c r="E22" s="1"/>
  <c r="D11" i="286"/>
  <c r="D15" s="1"/>
  <c r="D14" i="285"/>
  <c r="F15" i="280"/>
  <c r="F14"/>
  <c r="F13"/>
  <c r="F12"/>
  <c r="F11"/>
  <c r="F10"/>
  <c r="F9"/>
  <c r="F8"/>
  <c r="F7"/>
  <c r="F24" i="424"/>
  <c r="D24"/>
  <c r="E24"/>
  <c r="I18" i="423"/>
  <c r="I24" s="1"/>
  <c r="I26" s="1"/>
  <c r="J26" s="1"/>
  <c r="G18"/>
  <c r="J18" s="1"/>
  <c r="F18"/>
  <c r="I12"/>
  <c r="G12"/>
  <c r="J12"/>
  <c r="F12"/>
  <c r="H6"/>
  <c r="H24" s="1"/>
  <c r="G6"/>
  <c r="F6"/>
  <c r="E6"/>
  <c r="J6" s="1"/>
  <c r="C6"/>
  <c r="J23"/>
  <c r="J22"/>
  <c r="J21"/>
  <c r="J20"/>
  <c r="J19"/>
  <c r="J17"/>
  <c r="J16"/>
  <c r="J15"/>
  <c r="J14"/>
  <c r="J13"/>
  <c r="J11"/>
  <c r="J10"/>
  <c r="J9"/>
  <c r="J8"/>
  <c r="J7"/>
  <c r="G24"/>
  <c r="F24"/>
  <c r="M45" i="418"/>
  <c r="M44"/>
  <c r="K43"/>
  <c r="G43"/>
  <c r="E43"/>
  <c r="D43"/>
  <c r="M35"/>
  <c r="M34"/>
  <c r="M30"/>
  <c r="M28"/>
  <c r="M27"/>
  <c r="M26"/>
  <c r="F12" i="384"/>
  <c r="F11"/>
  <c r="F10"/>
  <c r="F9"/>
  <c r="F8"/>
  <c r="F7"/>
  <c r="F6"/>
  <c r="C13" i="367"/>
  <c r="C14" s="1"/>
  <c r="M43" i="418"/>
  <c r="C13" i="364"/>
  <c r="C15" i="280"/>
  <c r="D15" s="1"/>
  <c r="D13"/>
  <c r="D9"/>
  <c r="D14"/>
  <c r="D10"/>
  <c r="C12" i="384"/>
  <c r="D12" s="1"/>
  <c r="J25" i="423"/>
  <c r="D10" i="384"/>
  <c r="D6"/>
  <c r="D9"/>
  <c r="E15" i="419"/>
  <c r="E22" s="1"/>
  <c r="D15"/>
  <c r="D22"/>
  <c r="G26" i="388"/>
  <c r="F26"/>
  <c r="E26"/>
  <c r="D26"/>
  <c r="C26"/>
  <c r="C15" i="380"/>
  <c r="D11" i="312"/>
  <c r="C11"/>
  <c r="F10"/>
  <c r="F8"/>
  <c r="F7"/>
  <c r="I7" i="342"/>
  <c r="G7"/>
  <c r="F11" i="312"/>
  <c r="F24" i="323"/>
  <c r="E24"/>
  <c r="D24"/>
  <c r="C24"/>
  <c r="H23"/>
  <c r="H22"/>
  <c r="H19"/>
  <c r="H18"/>
  <c r="G16"/>
  <c r="G25"/>
  <c r="F16"/>
  <c r="F25"/>
  <c r="E16"/>
  <c r="E25"/>
  <c r="D16"/>
  <c r="D25"/>
  <c r="H15"/>
  <c r="H12"/>
  <c r="H9"/>
  <c r="H16" s="1"/>
  <c r="H25" s="1"/>
  <c r="H8"/>
  <c r="F9" i="315"/>
  <c r="E9"/>
  <c r="D9"/>
  <c r="H8"/>
  <c r="H24" i="323"/>
  <c r="G18" i="321"/>
  <c r="F18"/>
  <c r="D18"/>
  <c r="E17"/>
  <c r="E18"/>
  <c r="H16"/>
  <c r="C13"/>
  <c r="C18" s="1"/>
  <c r="H12"/>
  <c r="F9"/>
  <c r="E9"/>
  <c r="D9"/>
  <c r="C9"/>
  <c r="H9" s="1"/>
  <c r="H8"/>
  <c r="H7"/>
  <c r="H6"/>
  <c r="H7" i="311"/>
  <c r="H17" i="321"/>
  <c r="E20" i="294"/>
  <c r="E15"/>
  <c r="D31" i="291"/>
  <c r="D32" s="1"/>
  <c r="D19"/>
  <c r="H11" i="288"/>
  <c r="H6"/>
  <c r="D9" i="287"/>
  <c r="E14" i="285"/>
  <c r="E19"/>
  <c r="E21" i="294"/>
  <c r="E9" i="427"/>
  <c r="E11" i="286"/>
  <c r="E15" s="1"/>
  <c r="C32" i="315" l="1"/>
  <c r="H32" s="1"/>
  <c r="C33"/>
  <c r="H33" s="1"/>
  <c r="C30"/>
  <c r="H18" i="321"/>
  <c r="J24" i="423"/>
  <c r="D24" i="315"/>
  <c r="E29" i="359"/>
  <c r="E31" s="1"/>
  <c r="C31"/>
  <c r="H27" i="315"/>
  <c r="H29" s="1"/>
  <c r="H13" i="321"/>
  <c r="H7" i="315"/>
  <c r="H9" s="1"/>
  <c r="D7" i="384"/>
  <c r="D11"/>
  <c r="D8"/>
  <c r="D8" i="280"/>
  <c r="D12"/>
  <c r="D7"/>
  <c r="D11"/>
  <c r="F27" i="290"/>
  <c r="E37" i="363"/>
  <c r="G37" s="1"/>
  <c r="I37" s="1"/>
  <c r="H21" i="315"/>
  <c r="H23" s="1"/>
  <c r="D30" l="1"/>
  <c r="C31"/>
  <c r="C25"/>
  <c r="D25"/>
  <c r="E24"/>
  <c r="F24" l="1"/>
  <c r="F25" s="1"/>
  <c r="E25"/>
  <c r="E30"/>
  <c r="D31"/>
  <c r="F30" l="1"/>
  <c r="F31" s="1"/>
  <c r="E31"/>
</calcChain>
</file>

<file path=xl/sharedStrings.xml><?xml version="1.0" encoding="utf-8"?>
<sst xmlns="http://schemas.openxmlformats.org/spreadsheetml/2006/main" count="3826" uniqueCount="1142">
  <si>
    <t xml:space="preserve">Надходження від реалізації основних засобів </t>
  </si>
  <si>
    <t>Придбання нематеріальних активів</t>
  </si>
  <si>
    <t>Надходження від вибуття нематеріальних активів</t>
  </si>
  <si>
    <t xml:space="preserve">Дивіденди, що отримані </t>
  </si>
  <si>
    <t>ГРОШОВІ КОШТИ ВІД ФІНАНСОВОЇ ДІЯЛЬНОСТІ</t>
  </si>
  <si>
    <t>Отримання субординованого боргу</t>
  </si>
  <si>
    <t xml:space="preserve">Погашення субординованого боргу </t>
  </si>
  <si>
    <t>Отримання інших залучених коштів</t>
  </si>
  <si>
    <t xml:space="preserve">Повернення інших залучених коштів </t>
  </si>
  <si>
    <t>Додаткові внески в дочірню компанію</t>
  </si>
  <si>
    <t>Надходження від продажу частки участі без втрати контролю</t>
  </si>
  <si>
    <t>Чисті грошові кошти, що отримані/ (використані) від фінансової діяльності</t>
  </si>
  <si>
    <t>Чисте збільшення/(зменшення) грошових коштів та їх еквівалентів</t>
  </si>
  <si>
    <t>Грошові кошти та їх еквіваленти на початок періоду</t>
  </si>
  <si>
    <t>Грошові кошти та їх еквіваленти на кінець періоду</t>
  </si>
  <si>
    <t>Коригування:</t>
  </si>
  <si>
    <t>Знос та амортизація</t>
  </si>
  <si>
    <t>Чисте збільшення/(зменшення) резервів під знецінення активів</t>
  </si>
  <si>
    <t>Амортизація диконту(премії)</t>
  </si>
  <si>
    <t>(Нараховані доходи )</t>
  </si>
  <si>
    <t xml:space="preserve">Нараховані витрати </t>
  </si>
  <si>
    <t>Чистий збиток/(прибуток) від інвестиційної діяльності</t>
  </si>
  <si>
    <t>Чистий збиток/(прибуток) від фінансової діяльності</t>
  </si>
  <si>
    <t xml:space="preserve">Інший рух коштів, що не є грошовим </t>
  </si>
  <si>
    <t>Чистий грошовий прибуток/(збиток) від операційної діяльності до змін в операційних активах та зобов’язаннях</t>
  </si>
  <si>
    <t>Чисті грошові кошти, що отримані/ (використані) від операційної діяльності до сплати податку на прибуток</t>
  </si>
  <si>
    <t>Податок на прибуток, що сплачений</t>
  </si>
  <si>
    <t xml:space="preserve">Придбання цінних паперів у портфелі банку на продаж </t>
  </si>
  <si>
    <t xml:space="preserve">Надходження від реалізації цінних паперів у портфелі банку на продаж </t>
  </si>
  <si>
    <t xml:space="preserve">Придбання цінних паперів у портфелі банку до погашення </t>
  </si>
  <si>
    <t xml:space="preserve">Надходження від погашення цінних паперів у портфелі банку до погашення </t>
  </si>
  <si>
    <t xml:space="preserve">Придбання дочірніх компаній за мінусом отриманих грошових коштів </t>
  </si>
  <si>
    <t xml:space="preserve">Чисті грошові кошти, що отримані/ (використані) від інвестиційної діяльності </t>
  </si>
  <si>
    <t xml:space="preserve">Емісія простих акцій </t>
  </si>
  <si>
    <t xml:space="preserve">Емісія привілейованих акцій </t>
  </si>
  <si>
    <t xml:space="preserve">Інші внески акціонерів, окрім емісії акцій </t>
  </si>
  <si>
    <t xml:space="preserve">Викуп власних акцій </t>
  </si>
  <si>
    <t xml:space="preserve">Продаж власних акцій </t>
  </si>
  <si>
    <t xml:space="preserve">Дивіденди, що виплачені </t>
  </si>
  <si>
    <t xml:space="preserve">Інші виплати акціонерам, крім дивідендів </t>
  </si>
  <si>
    <t>Вплив змін офіційного валютного курсу на грошові кошти та їх еквіваленти</t>
  </si>
  <si>
    <t xml:space="preserve">Таблиця 6.1. Грошові кошти та їх еквіваленти                             </t>
  </si>
  <si>
    <t>Рядок</t>
  </si>
  <si>
    <t>Готівкові кошти</t>
  </si>
  <si>
    <t>Кошти в Національному банку України (крім обов’язкових резервів)</t>
  </si>
  <si>
    <t>Кореспондентські рахунки, депозити та кредити овернайт у банках:</t>
  </si>
  <si>
    <t>3.1</t>
  </si>
  <si>
    <t>України</t>
  </si>
  <si>
    <t>3.2</t>
  </si>
  <si>
    <t>інших країн</t>
  </si>
  <si>
    <t>Усього грошових коштів та їх еквівалентів</t>
  </si>
  <si>
    <t xml:space="preserve">                                                                                                            (тис. грн.)</t>
  </si>
  <si>
    <t xml:space="preserve">Рядок </t>
  </si>
  <si>
    <t xml:space="preserve">Боргові цінні папери: </t>
  </si>
  <si>
    <t xml:space="preserve">державні облігації </t>
  </si>
  <si>
    <t xml:space="preserve">облігації місцевих позик </t>
  </si>
  <si>
    <t>1.3</t>
  </si>
  <si>
    <t xml:space="preserve">облігації підприємств </t>
  </si>
  <si>
    <t>1.4</t>
  </si>
  <si>
    <t xml:space="preserve">Акції підприємств </t>
  </si>
  <si>
    <t>Усього торгових цінних паперів</t>
  </si>
  <si>
    <t xml:space="preserve">Усього </t>
  </si>
  <si>
    <t>1.5</t>
  </si>
  <si>
    <t>із затримкою платежу до 31 дня</t>
  </si>
  <si>
    <t>із затримкою платежу від 32 до 92 днів</t>
  </si>
  <si>
    <t>2.3</t>
  </si>
  <si>
    <t>із затримкою платежу від 93 до 183 днів</t>
  </si>
  <si>
    <t>2.4</t>
  </si>
  <si>
    <t>2.5</t>
  </si>
  <si>
    <t>Усього</t>
  </si>
  <si>
    <t>із затримкою платежу від 184 до 365 (366) днів</t>
  </si>
  <si>
    <t>із затримкою платежу більше ніж  366 (367) днів</t>
  </si>
  <si>
    <t xml:space="preserve">Рух резервів </t>
  </si>
  <si>
    <t>(Збільшення)/зменшення резерву під знецінення протягом періоду</t>
  </si>
  <si>
    <t>Списання безнадійної заборгованості за рахунок резерву</t>
  </si>
  <si>
    <t>Вплив перерахунку у валюту подання звітності</t>
  </si>
  <si>
    <t xml:space="preserve">Кредити, що надані органам державної влади та місцевого самоврядування </t>
  </si>
  <si>
    <t xml:space="preserve">Кредити, що надані юридичним особам </t>
  </si>
  <si>
    <t xml:space="preserve">Кредити, що надані за операціями репо </t>
  </si>
  <si>
    <t>Кредити, що надані фізичним особам-підприємцям</t>
  </si>
  <si>
    <t>Іпотечні кредити фізичних осіб</t>
  </si>
  <si>
    <t xml:space="preserve">Кредити, що надані фізичним особам на поточні потреби </t>
  </si>
  <si>
    <t>Інші кредити, що надані фізичним особам</t>
  </si>
  <si>
    <t>Усього кредитів за мінусом резервів</t>
  </si>
  <si>
    <t>Кредити, що надані юридичним особам</t>
  </si>
  <si>
    <t>Кредити, що надані за операціями репо</t>
  </si>
  <si>
    <t xml:space="preserve">Іпотечні кредити фізичних осіб </t>
  </si>
  <si>
    <t xml:space="preserve">Кредити, що надані  фізичним особам на поточні потреби </t>
  </si>
  <si>
    <t>Залишок за станом на  початок періоду</t>
  </si>
  <si>
    <t>(Збільшення)/ зменшення резерву під знецінення протягом періоду</t>
  </si>
  <si>
    <t>Переведення до активів групи вибуття</t>
  </si>
  <si>
    <t>Вибуття дочірніх компаній</t>
  </si>
  <si>
    <t>Залишок за станом на кінець періоду</t>
  </si>
  <si>
    <t>Вид економічної діяльності</t>
  </si>
  <si>
    <t>сума</t>
  </si>
  <si>
    <t>%</t>
  </si>
  <si>
    <t>Виробництво та розподілення електроенергії, газу та води</t>
  </si>
  <si>
    <t>Операції з нерухомим майном, оренда, інжиніринг та надання послуг</t>
  </si>
  <si>
    <t>Торгівля; ремонт автомобілів, побутових виробів та предметів особистого вжитку </t>
  </si>
  <si>
    <t xml:space="preserve">Сільське господарство, мисливство, лісове господарство </t>
  </si>
  <si>
    <t>Фізичні особи</t>
  </si>
  <si>
    <t xml:space="preserve">Інші </t>
  </si>
  <si>
    <t>Усього кредитів та заборгованості клієнтів без резервів</t>
  </si>
  <si>
    <t>Кредити, що надані органам державної влади та місцевого самоврядування</t>
  </si>
  <si>
    <t>Кредити, надані юридичним особам</t>
  </si>
  <si>
    <t>Незабезпечені кредити</t>
  </si>
  <si>
    <t>Кредити, що забезпечені:</t>
  </si>
  <si>
    <t>грошовими коштами</t>
  </si>
  <si>
    <t>цінними паперами</t>
  </si>
  <si>
    <t xml:space="preserve">нерухомим майном </t>
  </si>
  <si>
    <t>2.3.1</t>
  </si>
  <si>
    <t>у т.ч. житлового призначення</t>
  </si>
  <si>
    <t>гарантіями і поручительствами</t>
  </si>
  <si>
    <t>іншими активами</t>
  </si>
  <si>
    <t>Непрострочені  та незнецінені:</t>
  </si>
  <si>
    <t xml:space="preserve">нові великі позичальники </t>
  </si>
  <si>
    <t xml:space="preserve">кредити середнім компаніям </t>
  </si>
  <si>
    <t>кредити малим компаніям</t>
  </si>
  <si>
    <t>інші кредити фізичним особам</t>
  </si>
  <si>
    <t>Прострочені, але незнецінені:</t>
  </si>
  <si>
    <t>Знецінені кредити, які оцінені на індивідуальній основі:</t>
  </si>
  <si>
    <t>3.3</t>
  </si>
  <si>
    <t>3.4</t>
  </si>
  <si>
    <t>3.5</t>
  </si>
  <si>
    <t>із затримкою платежу більше ніж  366 (367)  днів</t>
  </si>
  <si>
    <t>Загальна сума кредитів до вирахування резервів</t>
  </si>
  <si>
    <t>Резерв під знецінення за кредитами</t>
  </si>
  <si>
    <t>Прострочені, але незнецінені кредити включають забезпечені кредити, справедлива вартість забезпечення за якими покриває прострочені платежі за процентами та основною сумою боргу. Суми, відображені як прострочені та незнецінені, являють собою весь залишок за такими кредитами, а не тільки прострочені суми за окремими платежами.</t>
  </si>
  <si>
    <t>Балансова вартість</t>
  </si>
  <si>
    <t>Вартість застави</t>
  </si>
  <si>
    <t>Вплив застави</t>
  </si>
  <si>
    <t>5 = 3 - 4</t>
  </si>
  <si>
    <t>Інші кредити фізичним особам</t>
  </si>
  <si>
    <t xml:space="preserve">Усього кредитів </t>
  </si>
  <si>
    <t xml:space="preserve">векселі </t>
  </si>
  <si>
    <t>Рух резервів</t>
  </si>
  <si>
    <t>Залишок за станом на початок періоду</t>
  </si>
  <si>
    <t>Україна</t>
  </si>
  <si>
    <t>Переведення до необоротних активів, утримуваних для продажу, та активів групи вибуття</t>
  </si>
  <si>
    <t>Інші зміни</t>
  </si>
  <si>
    <t>Амортизація</t>
  </si>
  <si>
    <t>14.1</t>
  </si>
  <si>
    <t>14.2</t>
  </si>
  <si>
    <t>Понад 5 років</t>
  </si>
  <si>
    <t>Операції надходження, передавання, переведення, вибуття основних засобів та нематеріальних активів зазначаються за балансовою вартістю</t>
  </si>
  <si>
    <t xml:space="preserve">Земельні ділянки </t>
  </si>
  <si>
    <t xml:space="preserve">Будівлі, споруди та передавальні пристрої </t>
  </si>
  <si>
    <t xml:space="preserve">Машини та обладнання </t>
  </si>
  <si>
    <t xml:space="preserve">Транспортні засоби </t>
  </si>
  <si>
    <t xml:space="preserve">Інструменти, прилади, інвентар (меблі) </t>
  </si>
  <si>
    <t xml:space="preserve">Інші основні засоби </t>
  </si>
  <si>
    <t xml:space="preserve">Інші необоротні матеріальні активи </t>
  </si>
  <si>
    <t xml:space="preserve">Незавершені капітальні вкладення в основні засоби та нематеріальні активи </t>
  </si>
  <si>
    <t xml:space="preserve">Нематеріальні активи </t>
  </si>
  <si>
    <t>11.1</t>
  </si>
  <si>
    <t>Первісна (переоцінена) вартість</t>
  </si>
  <si>
    <t>Надходження</t>
  </si>
  <si>
    <t>Інші переведення</t>
  </si>
  <si>
    <t>Амортизаційні відрахування</t>
  </si>
  <si>
    <t>11.2</t>
  </si>
  <si>
    <t>Переоцінка</t>
  </si>
  <si>
    <t>24.1</t>
  </si>
  <si>
    <t>Переоцінка первісної вартості</t>
  </si>
  <si>
    <t>24.2</t>
  </si>
  <si>
    <t>Переоцінка зносу</t>
  </si>
  <si>
    <t>27.1</t>
  </si>
  <si>
    <t>27.2</t>
  </si>
  <si>
    <t>Дебіторська заборгованість за цінними паперами</t>
  </si>
  <si>
    <t>Дебіторська заборгованість за фінансовим лізингом (орендою)</t>
  </si>
  <si>
    <t>Дебіторська заборгованість за операціями з платіжними картками</t>
  </si>
  <si>
    <t>Дебіторська заборгованість за операціями з іноземною валютою</t>
  </si>
  <si>
    <t>Похідні фінансові активи в торговому портфелі банку</t>
  </si>
  <si>
    <t>Похідні фінансові активи, що призначені для обліку хеджування</t>
  </si>
  <si>
    <t>Грошові кошти з обмеженим правом використання</t>
  </si>
  <si>
    <t>Інші фінансові активи</t>
  </si>
  <si>
    <t>Резерв під знецінення інших фінансових активів</t>
  </si>
  <si>
    <t>Усього інших фінансових активів за мінусом резервів</t>
  </si>
  <si>
    <t>Грошові кошти з обмеженим правом користування</t>
  </si>
  <si>
    <t>Списання безнадійної заборгованості</t>
  </si>
  <si>
    <t>Залишок    за   станом на кінець періоду</t>
  </si>
  <si>
    <t>Непрострочена та незнецінена заборгованість:</t>
  </si>
  <si>
    <t>Великі клієнти з кредитною історією більше 2 років</t>
  </si>
  <si>
    <t>Нові великі клієнти</t>
  </si>
  <si>
    <t xml:space="preserve">Середні компанії </t>
  </si>
  <si>
    <t>Малі компанії</t>
  </si>
  <si>
    <t>Прострочена, але незнецінена:</t>
  </si>
  <si>
    <t>Заборгованість знецінена на індивідуальній основі:</t>
  </si>
  <si>
    <t>Усього інших фінансових активів до вирахування резерву</t>
  </si>
  <si>
    <t>Усього інших фінансових активів за мінусом резерву</t>
  </si>
  <si>
    <t xml:space="preserve">Дебіторська заборгованість з придбання активів </t>
  </si>
  <si>
    <t xml:space="preserve">Передоплата за послуги </t>
  </si>
  <si>
    <t xml:space="preserve">Дорогоцінні метали </t>
  </si>
  <si>
    <t xml:space="preserve">Майно, що перейшло у власність банку як заставодержателя </t>
  </si>
  <si>
    <t>Інші активи</t>
  </si>
  <si>
    <t xml:space="preserve">Усього інших активів за мінусом резервів </t>
  </si>
  <si>
    <t>Дебіторська заборгованість з придбання активів</t>
  </si>
  <si>
    <t>Передоплата за послуги</t>
  </si>
  <si>
    <t xml:space="preserve">Інвестиції в асоційовані компанії </t>
  </si>
  <si>
    <t>Боргові цінні папери, емітовані банком</t>
  </si>
  <si>
    <t>Неконтрольована частка</t>
  </si>
  <si>
    <t>9.1</t>
  </si>
  <si>
    <t>9.2</t>
  </si>
  <si>
    <t>Кореспондентські рахунки та депозити овернайт інших банків</t>
  </si>
  <si>
    <t>Депозити інших банків:</t>
  </si>
  <si>
    <t>Короткострокові</t>
  </si>
  <si>
    <t>Довгострокові</t>
  </si>
  <si>
    <t>Договори продажу і зворотного викупу з іншими банками</t>
  </si>
  <si>
    <t>Кредити, що отримані:</t>
  </si>
  <si>
    <t>4.1</t>
  </si>
  <si>
    <t>4.2</t>
  </si>
  <si>
    <t>Прострочені залучені кошти інших банків</t>
  </si>
  <si>
    <t>Усього коштів інших банків</t>
  </si>
  <si>
    <t>Державні та громадські організації:</t>
  </si>
  <si>
    <t>Поточні рахунки</t>
  </si>
  <si>
    <t>Строкові кошти</t>
  </si>
  <si>
    <t>Інші юридичні особи</t>
  </si>
  <si>
    <t>Фізичні особи:</t>
  </si>
  <si>
    <t>Усього коштів клієнтів</t>
  </si>
  <si>
    <t xml:space="preserve">Вид економічної діяльності </t>
  </si>
  <si>
    <t xml:space="preserve">сума </t>
  </si>
  <si>
    <t xml:space="preserve">% </t>
  </si>
  <si>
    <t xml:space="preserve">Від 1 до 5 років </t>
  </si>
  <si>
    <t xml:space="preserve">Зобов'язання кредитного характеру </t>
  </si>
  <si>
    <t xml:space="preserve">Податкові ризики </t>
  </si>
  <si>
    <t>Залишок на початок періоду</t>
  </si>
  <si>
    <t>Формування  та/або збільшення резерву</t>
  </si>
  <si>
    <t>Збільшення  резерву в  результаті об’єднання бізнесу</t>
  </si>
  <si>
    <t>Комісії, отримані за виданими гарантіями</t>
  </si>
  <si>
    <t>Амортизація комісій, що отримані за виданими гарантіями, яка відображена у Звіті про прибутки і збитки та інший сукупний дохід</t>
  </si>
  <si>
    <t>Використання резерву</t>
  </si>
  <si>
    <t>Поновлення невикористаного резерву</t>
  </si>
  <si>
    <t>Інший рух</t>
  </si>
  <si>
    <t>Залишок на кінець періоду</t>
  </si>
  <si>
    <t>Кредиторська заборгованість за цінними паперами</t>
  </si>
  <si>
    <t>Кредиторська заборгованість за операціями з платіжними картками</t>
  </si>
  <si>
    <t>Кредиторська заборгованість за операціями з іноземною валютою</t>
  </si>
  <si>
    <t xml:space="preserve">Дивіденди до сплати </t>
  </si>
  <si>
    <t>Похідні фінансові зобов’язання в торговому портфелі банку</t>
  </si>
  <si>
    <t>Похідні фінансові зобов’язання, що призначені для обліку хеджування</t>
  </si>
  <si>
    <t xml:space="preserve">Усього інших фінансових зобов'язань </t>
  </si>
  <si>
    <t>Кредиторська заборгованість за податками та зборами, крім податку на прибуток</t>
  </si>
  <si>
    <t>Кредиторська заборгованість за розрахунками з працівниками банку</t>
  </si>
  <si>
    <t>Кредиторська заборгованість з придбання активів</t>
  </si>
  <si>
    <t>Доходи майбутніх періодів</t>
  </si>
  <si>
    <t>Інша заборгованість</t>
  </si>
  <si>
    <t>Субординований борг, що наданий юридичними особами</t>
  </si>
  <si>
    <t>Субординований борг, що наданий фізичними особами</t>
  </si>
  <si>
    <t xml:space="preserve">Кількість акцій в обігу (тис.шт.) </t>
  </si>
  <si>
    <t xml:space="preserve">Прості акції </t>
  </si>
  <si>
    <t xml:space="preserve">Емісійний
дохід </t>
  </si>
  <si>
    <t xml:space="preserve">Привілейовані акції </t>
  </si>
  <si>
    <t xml:space="preserve">Власні акції (паї), що викуплені в акціонерів (учасників) </t>
  </si>
  <si>
    <t>Продаж раніше викуплених власних акцій (паїв)</t>
  </si>
  <si>
    <t>Анульовані раніше викуплені власні акції</t>
  </si>
  <si>
    <t>Внески за акціями (паями, частками) нового випуску</t>
  </si>
  <si>
    <t>Переоцінка цінних паперів у портфелі банку на продаж:</t>
  </si>
  <si>
    <t>зміни переоцінки до справедливої вартості</t>
  </si>
  <si>
    <t>зменшення корисності</t>
  </si>
  <si>
    <t>доходи (витрати)  у результаті продажу, перекласифіковані в звітному періоді на прибутки або збитки</t>
  </si>
  <si>
    <t>Переоцінка основних засобів та нематеріальних активів:</t>
  </si>
  <si>
    <t>Результат переоцінки за операціями з хеджування:</t>
  </si>
  <si>
    <t>зміни фонду хеджування грошових потоків</t>
  </si>
  <si>
    <t xml:space="preserve">доходи (витрати), перекласифіковані на прибутки або збитки в звітному періоді </t>
  </si>
  <si>
    <t>Накопичені курсові різниці від перерахунку у валюту подання звітності:</t>
  </si>
  <si>
    <t>зміни курсових різниць</t>
  </si>
  <si>
    <t>доходи (витрати), перекласифіковані на прибутки або збитки в результаті вибуття закордонної одиниці</t>
  </si>
  <si>
    <t>5.1</t>
  </si>
  <si>
    <t>Зміни в іншому сукупному доході асоційованої компанії</t>
  </si>
  <si>
    <t>5.2</t>
  </si>
  <si>
    <t>Доходи (витрати), перекласифіковані на прибутки або збитки в результаті втрати суттєвого впливу</t>
  </si>
  <si>
    <t>Податок на прибуток, пов’язаний із:</t>
  </si>
  <si>
    <t>6.1</t>
  </si>
  <si>
    <t>зміною резерву переоцінки цінних паперів у портфелі банку на продаж</t>
  </si>
  <si>
    <t>6.2</t>
  </si>
  <si>
    <t>зміною резерву переоцінки основних засобів та нематеріальних активів</t>
  </si>
  <si>
    <t>6.3</t>
  </si>
  <si>
    <t>зміною резерву переоцінки операцій хеджування</t>
  </si>
  <si>
    <t>6.4</t>
  </si>
  <si>
    <t>зміною резерву накопичених курсових різниць</t>
  </si>
  <si>
    <t>6.5</t>
  </si>
  <si>
    <t>часткою в змінах іншого сукупного доходу асоційованих компаній</t>
  </si>
  <si>
    <t xml:space="preserve">Усього резервів переоцінки (інший сукупний дохід) за вирахуванням податку на прибуток 
</t>
  </si>
  <si>
    <t>інші</t>
  </si>
  <si>
    <t>менше ніж 12 місяців</t>
  </si>
  <si>
    <t>більше ніж 12 місяців</t>
  </si>
  <si>
    <t>АКТИВИ</t>
  </si>
  <si>
    <t>1 </t>
  </si>
  <si>
    <t>Кошти обов’язкових резервів у Національному банку</t>
  </si>
  <si>
    <t>Торгові цінні папери</t>
  </si>
  <si>
    <t>Кошти в інших банках</t>
  </si>
  <si>
    <t>Цінні папери в портфелі банку на продаж</t>
  </si>
  <si>
    <t>Цінні папери в портфелі банку до погашення</t>
  </si>
  <si>
    <t>Інвестиційна нерухомість</t>
  </si>
  <si>
    <t xml:space="preserve">Дебіторська заборгованість за поточним податком на прибуток </t>
  </si>
  <si>
    <t>Відстрочений податковий актив</t>
  </si>
  <si>
    <t>Основні засоби та нематеріальні активи</t>
  </si>
  <si>
    <t>Необоротні активи, утримувані для продажу, та активи групи вибуття</t>
  </si>
  <si>
    <t>Усього активів</t>
  </si>
  <si>
    <t>ЗОБОВ’ЯЗАННЯ</t>
  </si>
  <si>
    <t>Кошти банків</t>
  </si>
  <si>
    <t>Кошти клієнтів</t>
  </si>
  <si>
    <t>Зобов’язання за поточним податком на прибуток</t>
  </si>
  <si>
    <t>Відстрочені податкові зобов’язання</t>
  </si>
  <si>
    <t>Інші фінансові   зобов’язання</t>
  </si>
  <si>
    <t>Інші зобов’язання</t>
  </si>
  <si>
    <t>Зобов’язання груп вибуття</t>
  </si>
  <si>
    <t>Усього зобов’язань </t>
  </si>
  <si>
    <t>Боргові цінні папери в портфелі банку на продаж</t>
  </si>
  <si>
    <t>Торгові боргові цінні папери</t>
  </si>
  <si>
    <t>Інші боргові цінні папери, що обліковуються за справедливою вартістю через прибуток або збиток</t>
  </si>
  <si>
    <t>Дебіторська заборгованість за угодами репо – торгові цінні папери</t>
  </si>
  <si>
    <t>Кореспондентські рахунки в інших банках</t>
  </si>
  <si>
    <t>Депозити овернайт в інших банках</t>
  </si>
  <si>
    <t>Процентні доходи за знеціненими фінансовими активами</t>
  </si>
  <si>
    <t>Заборгованість з фінансового лізингу (оренди)</t>
  </si>
  <si>
    <t>Інші</t>
  </si>
  <si>
    <t>Усього процентних доходів</t>
  </si>
  <si>
    <t>Строкові кошти юридичних осіб</t>
  </si>
  <si>
    <t>Боргові цінні папери, що емітовані банком</t>
  </si>
  <si>
    <t>Строкові кошти фізичних осіб</t>
  </si>
  <si>
    <t>Строкові кошти інших банків</t>
  </si>
  <si>
    <t>Депозити овернайт інших банків</t>
  </si>
  <si>
    <t>Кореспондентські рахунки</t>
  </si>
  <si>
    <t>Зобов’язання з фінансового лізингу (оренди)</t>
  </si>
  <si>
    <t>Усього процентних витрат</t>
  </si>
  <si>
    <t>Чистий процентний дохід/(витрати)</t>
  </si>
  <si>
    <t>КОМІСІЙНІ ДОХОДИ:</t>
  </si>
  <si>
    <t>Розрахунково-касові операції</t>
  </si>
  <si>
    <t>Інкасація</t>
  </si>
  <si>
    <t>Операції з цінними паперами</t>
  </si>
  <si>
    <t>Операції довірчого управління</t>
  </si>
  <si>
    <t xml:space="preserve">Гарантії надані </t>
  </si>
  <si>
    <t>Усього комісійних доходів</t>
  </si>
  <si>
    <t>КОМІСІЙНІ ВИТРАТИ:</t>
  </si>
  <si>
    <t>Усього комісійних витрат</t>
  </si>
  <si>
    <t>Чистий комісійний дохід/витрати</t>
  </si>
  <si>
    <t xml:space="preserve">Дивіденди </t>
  </si>
  <si>
    <t xml:space="preserve">Дохід від надання в оренду інвестиційної нерухомості </t>
  </si>
  <si>
    <t>Дохід від операційного лізингу (оренди)</t>
  </si>
  <si>
    <t xml:space="preserve">Дохід від суборенди </t>
  </si>
  <si>
    <t>Дохід від продажу кредитів і дебіторської заборгованості</t>
  </si>
  <si>
    <t xml:space="preserve">Негативний гудвіл, визнаний як дохід </t>
  </si>
  <si>
    <t xml:space="preserve">Дохід від вибуття основних засобів та нематеріальних активів </t>
  </si>
  <si>
    <t xml:space="preserve">Дохід від вибуття інвестиційної нерухомості </t>
  </si>
  <si>
    <t xml:space="preserve">Роялті </t>
  </si>
  <si>
    <t xml:space="preserve">Усього операційних доходів </t>
  </si>
  <si>
    <t xml:space="preserve">Витрати на утримання персоналу </t>
  </si>
  <si>
    <t xml:space="preserve">Амортизація основних засобів </t>
  </si>
  <si>
    <t xml:space="preserve">Зменшення корисності основних засобів та нематеріальних активів </t>
  </si>
  <si>
    <t xml:space="preserve">Відновлення корисності основних засобів і нематеріальних активів </t>
  </si>
  <si>
    <t xml:space="preserve">Збиток від зменшення корисності гудвілу </t>
  </si>
  <si>
    <t xml:space="preserve">Амортизація програмного забезпечення та інших нематеріальних активів </t>
  </si>
  <si>
    <t xml:space="preserve">Витрати на утримання основних засобів та нематеріальних активів, телекомунікаційні та інші експлуатаційні послуги </t>
  </si>
  <si>
    <t xml:space="preserve">Витрати на оперативний лізинг (оренду) </t>
  </si>
  <si>
    <t xml:space="preserve">Інші витрати, пов'язані з основними засобами </t>
  </si>
  <si>
    <t xml:space="preserve">Професійні послуги </t>
  </si>
  <si>
    <t xml:space="preserve">Витрати на маркетинг та рекламу </t>
  </si>
  <si>
    <t xml:space="preserve"> Витрати із страхування</t>
  </si>
  <si>
    <t>Сплата інших податків та зборів платежів, крім податку на прибуток</t>
  </si>
  <si>
    <t>Зменшення корисності необоротних активів, утримуваних для продажу (чи груп вибуття)</t>
  </si>
  <si>
    <t xml:space="preserve">Усього адміністративних та інших операційних витрат </t>
  </si>
  <si>
    <t xml:space="preserve">Поточний податок на прибуток </t>
  </si>
  <si>
    <t>Зміна відстроченого податку на прибуток, пов’язана з:</t>
  </si>
  <si>
    <t>виникненням чи списанням тимчасових різниць</t>
  </si>
  <si>
    <t>збільшенням чи зменшенням ставки оподаткування</t>
  </si>
  <si>
    <t xml:space="preserve">Усього витрати податку на прибуток </t>
  </si>
  <si>
    <t>Переведення до необоротних активів, утримуваних для продажу</t>
  </si>
  <si>
    <t>Визнані в прибутках/ збитках</t>
  </si>
  <si>
    <t>Визнані в іншому сукупному доході</t>
  </si>
  <si>
    <t>Визнані у власному капіталі</t>
  </si>
  <si>
    <t>Податковий вплив тимчасових різниць, які зменшують (збільшують) суму оподаткування та перенесені податкові збитки на майбутні періоди</t>
  </si>
  <si>
    <t>Резерви під знецінення активів</t>
  </si>
  <si>
    <t>Переоцінка активів</t>
  </si>
  <si>
    <t>Хеджування грошових потоків</t>
  </si>
  <si>
    <t>Асоційовані компанії</t>
  </si>
  <si>
    <t>1.6</t>
  </si>
  <si>
    <t>Нараховані доходи (витрати)</t>
  </si>
  <si>
    <t>1.7</t>
  </si>
  <si>
    <t>Перенесені податкові збитки на майбутні періоди</t>
  </si>
  <si>
    <t>1.8</t>
  </si>
  <si>
    <t>Чистий відстрочений податковий актив (зобов’язання)</t>
  </si>
  <si>
    <t>Прибуток/(збиток), що належить власникам простих акцій банку</t>
  </si>
  <si>
    <t>Прибуток/(збиток), що належить власникам привілейованих акцій банку</t>
  </si>
  <si>
    <t>Середньорічна кількість простих акцій в обігу (тис. шт.)</t>
  </si>
  <si>
    <t>Середньорічна кількість привілейованих акцій в обігу (тис. шт.)</t>
  </si>
  <si>
    <t xml:space="preserve">Чистий та скоригований прибуток/(збиток) на одну привілейовану акцію </t>
  </si>
  <si>
    <t>Прибуток/(збиток) за рік, що належить власникам банку</t>
  </si>
  <si>
    <t>Дивіденди за простими та привілейованими акціями</t>
  </si>
  <si>
    <t>Нерозподілений прибуток/(збиток) за рік</t>
  </si>
  <si>
    <t>Нерозподілений прибуток/(збиток) за рік, що належить власникам привілейованих акцій в залежності від умов акцій</t>
  </si>
  <si>
    <t>Дивіденди за привілейованими акціями, за якими прийнято рішення щодо виплати протягом року</t>
  </si>
  <si>
    <t>Прибуток/(збиток) за рік, що належить власникам привілейованих акцій</t>
  </si>
  <si>
    <t>Нерозподілений прибуток/(збиток) за рік, що належить власникам простих акцій залежно від умов акцій</t>
  </si>
  <si>
    <t>Дивіденди за простими акціями, за якими прийнято рішення щодо виплати протягом року</t>
  </si>
  <si>
    <t>Прибуток/(збиток) за рік, що належить акціонерам - власникам простих акцій</t>
  </si>
  <si>
    <t>Найменування звітних сегментів</t>
  </si>
  <si>
    <t>інші сегменти та операції</t>
  </si>
  <si>
    <t>Вилучення</t>
  </si>
  <si>
    <t>послуги корпоративним клієнтам</t>
  </si>
  <si>
    <t>послуги фізичним особам</t>
  </si>
  <si>
    <t>інвестиційна банківська діяльність</t>
  </si>
  <si>
    <t>Дохід від зовнішніх клієнтів:</t>
  </si>
  <si>
    <t>Дохід від інших сегментів:</t>
  </si>
  <si>
    <t>Усього доходів сегментів</t>
  </si>
  <si>
    <t>Відрахування до резерву під знецінення кредитів та  коштів в інших банках</t>
  </si>
  <si>
    <t>Відрахування до резерву під знецінення дебіторської заборгованості</t>
  </si>
  <si>
    <t>Результат від торгових операцій з цінними паперами в торговому портфелі банку </t>
  </si>
  <si>
    <t>Результат від переоцінки інших фінансових інструментів, що обліковуються за справедливою вартістю через прибуток або збиток</t>
  </si>
  <si>
    <t>Результат від переоцінки операцій з іноземною валютою</t>
  </si>
  <si>
    <t>Результат переоцінки об’єктів інвестиційної нерухомості</t>
  </si>
  <si>
    <t>АКТИВИ СЕГМЕНТІВ</t>
  </si>
  <si>
    <t>Активи сегментів</t>
  </si>
  <si>
    <t>Необоротні активи, утримувані для продажу (чи групи вибуття)</t>
  </si>
  <si>
    <t>Усього активів сегментів</t>
  </si>
  <si>
    <t>Нерозподілені активи</t>
  </si>
  <si>
    <t>ЗОБОВ’ЯЗАННЯ СЕГМЕНТІВ</t>
  </si>
  <si>
    <t>Зобов’язання сегментів</t>
  </si>
  <si>
    <t>Усього зобов’язань сегментів</t>
  </si>
  <si>
    <t>Нерозподілені зобов’язання</t>
  </si>
  <si>
    <t xml:space="preserve">Усього зобов’язань </t>
  </si>
  <si>
    <t>ІНШІ СЕГМЕНТНІ  СТАТТІ</t>
  </si>
  <si>
    <t>Капітальні інвестиції</t>
  </si>
  <si>
    <t>Інші негрошові доходи  (витрати)</t>
  </si>
  <si>
    <t>Зменшення корисності, що відображене  протягом року у звіті  про зміни у власному капіталі</t>
  </si>
  <si>
    <t>Відновлення корисності, що відображене протягом року у Звіті про зміни у власному капіталі</t>
  </si>
  <si>
    <t>інші країни</t>
  </si>
  <si>
    <t>Доходи від зовнішніх клієнтів</t>
  </si>
  <si>
    <t>Найменування валюти</t>
  </si>
  <si>
    <t>монетарні активи</t>
  </si>
  <si>
    <t>монетарні зобов’язання</t>
  </si>
  <si>
    <t>похідні фінансові інструменти</t>
  </si>
  <si>
    <t>чиста позиція</t>
  </si>
  <si>
    <t>Долари США</t>
  </si>
  <si>
    <t>Євро</t>
  </si>
  <si>
    <t>Фунти стерлінгів</t>
  </si>
  <si>
    <t>вплив на прибуток/ (збиток)</t>
  </si>
  <si>
    <t>вплив на власний капітал</t>
  </si>
  <si>
    <t>Зміцнення долара США на _%</t>
  </si>
  <si>
    <t>Послаблення долара США на _%</t>
  </si>
  <si>
    <t>Зміцнення євро на _%</t>
  </si>
  <si>
    <t>Послаблення євро на _%</t>
  </si>
  <si>
    <t>Зміцнення фунта стерлінгів на _%</t>
  </si>
  <si>
    <t>Послаблення фунта стерлінгів на _%</t>
  </si>
  <si>
    <t>Зміцнення інших валют та банківських металів</t>
  </si>
  <si>
    <t>Послаблення інших валют та банківських металів</t>
  </si>
  <si>
    <t>На вимогу і менше 1 міс.</t>
  </si>
  <si>
    <t>Від 1 до 6 міс.</t>
  </si>
  <si>
    <t>Від 6 до 12 міс.</t>
  </si>
  <si>
    <t>Більше року</t>
  </si>
  <si>
    <t>Усього фінансових активів</t>
  </si>
  <si>
    <t>Усього фінансових зобов’язань</t>
  </si>
  <si>
    <t xml:space="preserve">(%) </t>
  </si>
  <si>
    <t>гривня</t>
  </si>
  <si>
    <t>долари США</t>
  </si>
  <si>
    <t>євро</t>
  </si>
  <si>
    <t>Активи</t>
  </si>
  <si>
    <t xml:space="preserve">Торгові боргові цінні папери </t>
  </si>
  <si>
    <t>Боргові цінні папери в портфелі банку до погашення</t>
  </si>
  <si>
    <t>Зобов’язання</t>
  </si>
  <si>
    <t>Кошти клієнтів:</t>
  </si>
  <si>
    <t>10.1</t>
  </si>
  <si>
    <t>поточні рахунки</t>
  </si>
  <si>
    <t>10.2</t>
  </si>
  <si>
    <t>строкові кошти</t>
  </si>
  <si>
    <t>ОЕСР</t>
  </si>
  <si>
    <t>Інші країни</t>
  </si>
  <si>
    <t>Інші фінансові зобов’язання</t>
  </si>
  <si>
    <t>Чиста балансова позиція за фінансовими інструментами</t>
  </si>
  <si>
    <t>Зобов’язання кредитного характеру</t>
  </si>
  <si>
    <t>На вимогу та менше 1 міс.</t>
  </si>
  <si>
    <t>Від 1 до 3 міс.</t>
  </si>
  <si>
    <t>Від 3 до 12 міс.</t>
  </si>
  <si>
    <t>Від 12 міс. до 5 років</t>
  </si>
  <si>
    <t>Кошти фізичних осіб</t>
  </si>
  <si>
    <t>Поставочні форвардні контракти, загальна сума</t>
  </si>
  <si>
    <t>Поставочні форвардні контракти, чиста сума</t>
  </si>
  <si>
    <t>Фінансові гарантії</t>
  </si>
  <si>
    <t>Інші зобов’язання кредитного характеру</t>
  </si>
  <si>
    <t>Усього потенційних майбутніх виплат за фінансовими зобов’язаннями</t>
  </si>
  <si>
    <t>На вимогу та менше  1 міс.</t>
  </si>
  <si>
    <t>Від 1 до      3 міс.</t>
  </si>
  <si>
    <t>Від 3 до    12 міс.</t>
  </si>
  <si>
    <t xml:space="preserve">Інші фінансові зобов’язання </t>
  </si>
  <si>
    <t xml:space="preserve">Чистий розрив ліквідності на кінець дня 31 грудня </t>
  </si>
  <si>
    <t xml:space="preserve">Сукупний розрив ліквідності на кінець дня 31 грудня </t>
  </si>
  <si>
    <t>Основний капітал (1 рівня)</t>
  </si>
  <si>
    <t>Зареєстрований статутний капітал</t>
  </si>
  <si>
    <t>Загальні резерви</t>
  </si>
  <si>
    <t>Резервні фонди</t>
  </si>
  <si>
    <t>Знос нематеріальних активів</t>
  </si>
  <si>
    <t>Капітальні інвестиції за нематеріальними активами</t>
  </si>
  <si>
    <t>Збиток поточного року, що зменшений на суму доходів, неотриманих понад 30 днів з дати їх нарахування:</t>
  </si>
  <si>
    <t>прибуток поточного року</t>
  </si>
  <si>
    <t>нараховані доходи за активними операціями, неотримані понад 30 днів з дати їх нарахування</t>
  </si>
  <si>
    <t>Додатковий капітал (2 рівня)</t>
  </si>
  <si>
    <t>Прибуток минулих років</t>
  </si>
  <si>
    <t>Результати переоцінки основних засобів, на які отримано дозвіл на включення до капіталу</t>
  </si>
  <si>
    <t>Резерви під стандартну заборгованість інших банків</t>
  </si>
  <si>
    <t>Резерви під стандартну заборгованість за коштами, розміщеними на кореспондентських рахунках в інших банках</t>
  </si>
  <si>
    <t>Резерви під стандартну заборгованість за кредитами, що надані клієнтам</t>
  </si>
  <si>
    <t>2.6</t>
  </si>
  <si>
    <t>Прибуток поточного року, що зменшений на суму доходів, неотриманих понад 30 днів з дати їх нарахування:</t>
  </si>
  <si>
    <t>2.6.1</t>
  </si>
  <si>
    <t>2.6.2</t>
  </si>
  <si>
    <t>2.7</t>
  </si>
  <si>
    <t>Субординований капітал</t>
  </si>
  <si>
    <t>Відвернення</t>
  </si>
  <si>
    <t>Акції та інші цінні папери з нефіксованим прибутком, що випущені банками, у портфелі банку на продаж</t>
  </si>
  <si>
    <t>Вкладення у капітал інших установ у розмірі 10% і більше їх статутного капіталу</t>
  </si>
  <si>
    <t>Інвестиції в дочірні компанії, що утримуються з метою продажу</t>
  </si>
  <si>
    <t>3.6</t>
  </si>
  <si>
    <t xml:space="preserve">Резерви під знецінення цінних паперів </t>
  </si>
  <si>
    <t>3.7</t>
  </si>
  <si>
    <t>Обсяг операцій з інсайдерами, здійснених на більш сприятливих умовах</t>
  </si>
  <si>
    <t xml:space="preserve">Усього регулятивного капіталу </t>
  </si>
  <si>
    <t xml:space="preserve">До 1 року </t>
  </si>
  <si>
    <t xml:space="preserve">Понад 5 років </t>
  </si>
  <si>
    <t xml:space="preserve">Зобов'язання з кредитування, що надані </t>
  </si>
  <si>
    <t xml:space="preserve">Невикористані кредитні лінії </t>
  </si>
  <si>
    <t xml:space="preserve">Експортні акредитиви </t>
  </si>
  <si>
    <t xml:space="preserve">Імпортні акредитиви </t>
  </si>
  <si>
    <t xml:space="preserve">Гарантії видані </t>
  </si>
  <si>
    <t xml:space="preserve">Резерв за зобов'язаннями, що пов'язані з кредитуванням </t>
  </si>
  <si>
    <t xml:space="preserve">Усього зобов'язань, що пов'язані з кредитуванням за мінусом резерву </t>
  </si>
  <si>
    <t>Гривня</t>
  </si>
  <si>
    <t>Долар США</t>
  </si>
  <si>
    <t>активи, надані в заставу</t>
  </si>
  <si>
    <r>
      <t>з</t>
    </r>
    <r>
      <rPr>
        <sz val="9.5"/>
        <rFont val="Times New Roman"/>
        <family val="1"/>
        <charset val="204"/>
      </rPr>
      <t>абезпечене зобов’язання</t>
    </r>
  </si>
  <si>
    <t>забезпечене зобов’язання</t>
  </si>
  <si>
    <t>справедлива вартість</t>
  </si>
  <si>
    <t>балансова вартість</t>
  </si>
  <si>
    <t>ФІНАНСОВІ АКТИВИ</t>
  </si>
  <si>
    <t>Грошові кошти та їх еквіваленти:</t>
  </si>
  <si>
    <t>готівкові кошти</t>
  </si>
  <si>
    <t>кошти в Національному банку України (крім обов’язкових резервів)</t>
  </si>
  <si>
    <t>кошти обов’язкових резервів банку в Національному банку України </t>
  </si>
  <si>
    <t>кореспондентські рахунки, депозити та кредити овернайт у банках</t>
  </si>
  <si>
    <t>Кошти в інших банках:</t>
  </si>
  <si>
    <t>депозити в інших банках</t>
  </si>
  <si>
    <t xml:space="preserve">договори купівлі і зворотного продажу (зворотний репо) з іншими банками </t>
  </si>
  <si>
    <t>кредити, надані іншим банкам</t>
  </si>
  <si>
    <t>великі позичальники з кредитною історією більше 2 років</t>
  </si>
  <si>
    <t>із затримкою платежу від  32 до 92 днів</t>
  </si>
  <si>
    <t>анулювання</t>
  </si>
  <si>
    <t>продаж</t>
  </si>
  <si>
    <t>купівля</t>
  </si>
  <si>
    <t>емісійний дохід</t>
  </si>
  <si>
    <t xml:space="preserve">модель оцінки, що використовує спостережні дані  (рівень ІІ) </t>
  </si>
  <si>
    <t>№ з/п</t>
  </si>
  <si>
    <t xml:space="preserve">Резерв під інші активи </t>
  </si>
  <si>
    <t>25</t>
  </si>
  <si>
    <t>26</t>
  </si>
  <si>
    <t>27</t>
  </si>
  <si>
    <t>Балансова вартість на початок попереднього періоду:</t>
  </si>
  <si>
    <t>Знос на початок попереднього періоду</t>
  </si>
  <si>
    <t>Балансова вартість на кінець попереднього періоду (на початок звітного періоду):</t>
  </si>
  <si>
    <t>Знос на кінець попереднього періоду (на початок звітного періоду)</t>
  </si>
  <si>
    <t>Балансова вартість на кінець звітного періоду</t>
  </si>
  <si>
    <t>Знос на кінець звітного періоду</t>
  </si>
  <si>
    <t>Попередній період</t>
  </si>
  <si>
    <t>Залишок на початок попереднього періоду</t>
  </si>
  <si>
    <t>Випуск нових акцій (паїв)</t>
  </si>
  <si>
    <t>Власні акції (паї), що викуплені в акціонерів (учасників)</t>
  </si>
  <si>
    <t>Залишок на кінець попереднього періоду (залишок на початок звітного періоду)</t>
  </si>
  <si>
    <t>Залишок на кінець звітного періоду</t>
  </si>
  <si>
    <t>Середньозважений валютний курс за попередній період</t>
  </si>
  <si>
    <t>Чистий розрив за процентними ставками на кінець попередній період</t>
  </si>
  <si>
    <t xml:space="preserve"> Попередній період</t>
  </si>
  <si>
    <t>Звітний період</t>
  </si>
  <si>
    <t xml:space="preserve">Звіт про прибутки і збитки 
за звітний період 
</t>
  </si>
  <si>
    <t xml:space="preserve">Звіт про сукупний дохід за звітний період 
</t>
  </si>
  <si>
    <t xml:space="preserve">Звіт про рух грошових коштів 
за непрямим методом 
за звітний період
</t>
  </si>
  <si>
    <t>Звіт про зміни у власному капіталі (Звіт про власний капітал) 
 за звітний період</t>
  </si>
  <si>
    <t>Середньозважений валютний курс за звітний період</t>
  </si>
  <si>
    <t>Чистий розрив за процентними ставками на кінець звітний період</t>
  </si>
  <si>
    <t>Залишок на кінець періоду, що передує попередньому періоду (до перерахунку)</t>
  </si>
  <si>
    <t>Скоригований залишок на початок попереднього періоду</t>
  </si>
  <si>
    <t>номінальна вартість</t>
  </si>
  <si>
    <t>Об'єднання компаній</t>
  </si>
  <si>
    <t>Усього скупного доходу</t>
  </si>
  <si>
    <t>Сгоригований залишок на кінець попереднього періоду</t>
  </si>
  <si>
    <t>8.1.</t>
  </si>
  <si>
    <t>8.2.</t>
  </si>
  <si>
    <t>Розрахунково-кассове обслуговування та інші доходи</t>
  </si>
  <si>
    <t>8.3.</t>
  </si>
  <si>
    <t>Нестачі та інші нарахування на працівників банку</t>
  </si>
  <si>
    <t>8.4.</t>
  </si>
  <si>
    <t>Інша дебіторська заборгованість за операціями з клієнтами банку</t>
  </si>
  <si>
    <t>8.5.</t>
  </si>
  <si>
    <t xml:space="preserve">Інші дебіторська заборгованість  та фінансові активи </t>
  </si>
  <si>
    <t>Витрати майбутніх періодів</t>
  </si>
  <si>
    <t>5.2.</t>
  </si>
  <si>
    <t>Дебіторська заборгованість за податками та обов'язковими платежами, крім податку на прибуток</t>
  </si>
  <si>
    <t>5.3.</t>
  </si>
  <si>
    <t>Запаси матеріальних цінностей у підзвітних осіб</t>
  </si>
  <si>
    <t>5.4.</t>
  </si>
  <si>
    <t>Запаси матеріальних цінностей на складі</t>
  </si>
  <si>
    <t>7.1.</t>
  </si>
  <si>
    <t>Інша кредиторська заборгованість за операціями з банками </t>
  </si>
  <si>
    <t>7.2.</t>
  </si>
  <si>
    <t>Кредитові суми до з'ясування</t>
  </si>
  <si>
    <t>7.3.</t>
  </si>
  <si>
    <t>Кредиторська заборгованість за послуги</t>
  </si>
  <si>
    <t>1.8.1</t>
  </si>
  <si>
    <t>1.8.2</t>
  </si>
  <si>
    <t>прибуток звітного року, що очікує затвердження</t>
  </si>
  <si>
    <t>1.8.3</t>
  </si>
  <si>
    <t>2.6.3</t>
  </si>
  <si>
    <t>Інвестиції в інші асоційовані компанії</t>
  </si>
  <si>
    <t>Інвестиції в дочірні банки</t>
  </si>
  <si>
    <t>Інвестиції в інші дочірні компанії</t>
  </si>
  <si>
    <t>3.8</t>
  </si>
  <si>
    <t xml:space="preserve"> </t>
  </si>
  <si>
    <t xml:space="preserve">Нарахований та відстрочений податок </t>
  </si>
  <si>
    <t>Скоригований залишок на початок звітного періоду</t>
  </si>
  <si>
    <t xml:space="preserve">Кредити юридичним особам </t>
  </si>
  <si>
    <t xml:space="preserve">    -     </t>
  </si>
  <si>
    <t xml:space="preserve">Кредити фізичним особам- підприємцям </t>
  </si>
  <si>
    <t xml:space="preserve">Резерв під знецінення кредитів </t>
  </si>
  <si>
    <t xml:space="preserve">Усього кредитів за мінусом резервів </t>
  </si>
  <si>
    <t>В т.ч. нараховані не отримані  доходи :</t>
  </si>
  <si>
    <t>Усього нарахованих доходів</t>
  </si>
  <si>
    <t>Інші кредити, що надані фізичним особам*</t>
  </si>
  <si>
    <t>Інші кредити, що надані фізичним особам *</t>
  </si>
  <si>
    <t>* -  до статті "Інші кредити, що надані фізичним особам"  відносяться кредити на пластикових картках та кредити по програмі "Швидка готівка".</t>
  </si>
  <si>
    <t>У 2012р. було  погашення контрагентами раніше списаної за рахунок спеціального резерву  безнадійної заборгованості  на суму 4601 тис.грн.</t>
  </si>
  <si>
    <t>При погашенні раніше списаних кредитів за рахунок резерву, сума погашення відносилась на фінансовий результат.</t>
  </si>
  <si>
    <t xml:space="preserve">Виробництво </t>
  </si>
  <si>
    <t xml:space="preserve">Торгівля </t>
  </si>
  <si>
    <t xml:space="preserve">Сільське господарство </t>
  </si>
  <si>
    <t>Найменування рядка</t>
  </si>
  <si>
    <t>Максимальний розмір кредитного ризику на одного контрагента (%) </t>
  </si>
  <si>
    <t>не більше 25%</t>
  </si>
  <si>
    <t>Великі кредитні ризики (%)</t>
  </si>
  <si>
    <t>не більше 800%</t>
  </si>
  <si>
    <t>Максимальний розмір кредитів, гарантій та поручительств, наданих одному інсайдеру (%)</t>
  </si>
  <si>
    <t>не більше 5%</t>
  </si>
  <si>
    <t>Максимальний сукупний розмір кредитів, гарантій та поручительств, наданих інсайдерам (%)</t>
  </si>
  <si>
    <t>не більше 30%</t>
  </si>
  <si>
    <t>не більше 20%</t>
  </si>
  <si>
    <t>не більше 2%</t>
  </si>
  <si>
    <t>не більше 10%</t>
  </si>
  <si>
    <t>Нормативні показники попереднього періоду</t>
  </si>
  <si>
    <t>Нормативні показники звітного періоду (ощадного банку)</t>
  </si>
  <si>
    <t>У Банку немає  фінансових та нефінансових активів, придбаних  шляхом звернення стягнення на предмет застави або реалізації права за іншими інструментами, що зменшують кредитний ризик .</t>
  </si>
  <si>
    <t>Придбання, пов’язане з об’єднанням компаній</t>
  </si>
  <si>
    <t>Капітальні інвестиції на  добудову основних засобів та вдосконалення нематеріальних активів</t>
  </si>
  <si>
    <t xml:space="preserve">Вибуття </t>
  </si>
  <si>
    <t xml:space="preserve">Зменшення корисності </t>
  </si>
  <si>
    <t xml:space="preserve">Відновлення корисності </t>
  </si>
  <si>
    <t xml:space="preserve">Переоцінка </t>
  </si>
  <si>
    <t xml:space="preserve">Переоцінка первісної вартості </t>
  </si>
  <si>
    <t xml:space="preserve">Переоцінка зносу </t>
  </si>
  <si>
    <t xml:space="preserve">Вплив перерахунку у валюту подання звітності </t>
  </si>
  <si>
    <t xml:space="preserve"> Вибуття </t>
  </si>
  <si>
    <t>Банк не надавав у заставу основні засоби та нематеріальні активи.</t>
  </si>
  <si>
    <t>*- В колонку "Будівлі, споруди та передавальні пристрої" входять також суми капітального ремонту орендованих приміщень та його зносу (обліковуються на рахунках 4500 та 4509).</t>
  </si>
  <si>
    <t>Дебіторська заборгованість за переказами (розрахунки з банками)</t>
  </si>
  <si>
    <t xml:space="preserve">Дебіторська заборгованість фізичних осіб </t>
  </si>
  <si>
    <t xml:space="preserve">ПАТ «А-БАНК» в 2009 році став Асоційованим членом Міжнародної платіжної системи  VISA International та розмістив  грошові кошти  на гарантійний депозит у сумі 50 тис. USD у банку, який виступив гарантом виконання зобов’язань ПАТ «А-БАНК»  перед VISA International.
ПАТ «А-БАНК» в 2010 році став Афілійованим членом Міжнародної платіжної системи  MasterCard International та розмістив  грошові кошти  на гарантійний депозит у сумі 50 тис. USD у банку, який виступив гарантом виконання зобов’язань ПАТ «А-БАНК»  перед MasterCard International. </t>
  </si>
  <si>
    <t>У Банку немає забезпечення, що перейшло у власність банку.</t>
  </si>
  <si>
    <t xml:space="preserve">Державне управління та діяльність громадських організацій </t>
  </si>
  <si>
    <t>Кошти небанківських фінансових установ</t>
  </si>
  <si>
    <t>Фізични особи</t>
  </si>
  <si>
    <t xml:space="preserve">Усього коштів клієнтів: </t>
  </si>
  <si>
    <t>Кредиторська заборгованість по орендній платі за грудень  звітного року, строк перерахування якої  - січень наступного року</t>
  </si>
  <si>
    <t>Інша кредиторська заборгованість</t>
  </si>
  <si>
    <t xml:space="preserve">Згідно  Рішення Комісії з питань нагляду та регулювання діяльності банків при Управлінні НБУ в Дніпропетровській області №2 від 22.01.2013р. ПАТ "А-БАНК" одержав дозвіл на врахування залучених коштів на умовах субординованого боргу до капіталу від інвестора юридичної особи-резидента в сумі 50 млн.грн. сроком до 28.11.2017р. відповідно до договору №1 від 27.11.2012р.  </t>
  </si>
  <si>
    <t xml:space="preserve">Процентна ставка по договору - 10%. </t>
  </si>
  <si>
    <t>На 01.01.2013р. субординований борг не входить до складу регулятивного капіталу.</t>
  </si>
  <si>
    <t>Номінальна вартість однієї акції - 5,00 грн.</t>
  </si>
  <si>
    <t xml:space="preserve">Процентні доходи за грошовими коштами та їх еквівалентами </t>
  </si>
  <si>
    <t>Визнаний відстрочений податковий актив *</t>
  </si>
  <si>
    <t>Визнане відстрочене податкове зобов'язання **</t>
  </si>
  <si>
    <t>Процентні витрати іншим сегментам</t>
  </si>
  <si>
    <t>РЕЗУЛЬТАТ СЕГМЕНТА:
Прибуток/(збиток)  до оподаткування</t>
  </si>
  <si>
    <t>мiжбан- кiвська дiяльнiсть</t>
  </si>
  <si>
    <t xml:space="preserve">Банк не одержував  доходи від операцій з одним зовнішнім клієнтом,  які  становлять 10 % або більше доходів банку.
</t>
  </si>
  <si>
    <t>мiжбанкiвська дiяльнiсть</t>
  </si>
  <si>
    <t>* - за даними щоденного балансу #01</t>
  </si>
  <si>
    <t>Майнові права за кредитними договорами ,  укладеними між Заставодавцем і  фізичними особами</t>
  </si>
  <si>
    <t>Угоди, що укладаються з пов’язаними з банком особами, не передбачають більш сприятливі умови, ніж угоди, укладені з іншими особами – клієнтами банку.</t>
  </si>
  <si>
    <t xml:space="preserve">Звіт про фінансовий стан (Баланс) 
на кінець дня 31.12.2013 року
                                                                          </t>
  </si>
  <si>
    <t>Аналіз відсоткового ризику за 2013 рік. Оцінка впливу  на відсотковий доход  підвищення/пониження відсоткових ставок на 1%</t>
  </si>
  <si>
    <t xml:space="preserve">На вимогу і менше 1 міс. </t>
  </si>
  <si>
    <t xml:space="preserve">Від 1 до 6 міс. </t>
  </si>
  <si>
    <t xml:space="preserve">Від 6 до 12 міс. </t>
  </si>
  <si>
    <t xml:space="preserve">Більше року </t>
  </si>
  <si>
    <t xml:space="preserve">Немонетарні </t>
  </si>
  <si>
    <t xml:space="preserve">Звітний рік </t>
  </si>
  <si>
    <t xml:space="preserve">Чистий розрив за процентними ставками на кінець дня 31 грудня попереднього року </t>
  </si>
  <si>
    <t xml:space="preserve">Кумулятивний розрив </t>
  </si>
  <si>
    <t>Кумулятивний GAP /Усього фінансових активів, %</t>
  </si>
  <si>
    <t>Вплив на річний відсотковий доход 
підвищення ставок на 1% (+1%)</t>
  </si>
  <si>
    <t>Вплив на річний відсотковий доход 
зниження ставок на 1% (-1%)</t>
  </si>
  <si>
    <t>Відсотки за залученими від клиєнтів коштами та за наданими клиєнтам кредитами надаются за фіксованими ставками.</t>
  </si>
  <si>
    <t>Розформування  та/або зменшння резерву</t>
  </si>
  <si>
    <t xml:space="preserve">Виплати провідному управлінському персоналу  за 2013р. приведені по 6 особам, за 2012р. -  по 5 особам.  Пов’язані сторони користуються банківськими продуктами на загальних умовах, як діють для всіх клієнтів банку. Угоди, що укладаються з пов’язаними з банком особами, не передбачають більш сприятливі умови, ніж угоди, укладені з іншими особами – клієнтами банку.
Методи оцінки активів та зобов’язань за операціями з пов’язаними сторонами не відрізняються від загальних (за операціями з іншими клієнтами). 
Ліміти на проведення активних операцій з пов’язаними сторонами встановлюються банком в межах:
- нормативу максимального розміру кредитів, гарантій та поручительств, наданих одному інсайдеру (Н9);
- нормативу максимального сукупного розміру кредитів, гарантій та поручительств, наданих інсайдерам(Н10).
</t>
  </si>
  <si>
    <t>Показники банку</t>
  </si>
  <si>
    <t>Голова Правління</t>
  </si>
  <si>
    <t>Н.А. Малихіна</t>
  </si>
  <si>
    <t>Вик. Т.О.Мальцева</t>
  </si>
  <si>
    <t>тел.(056) 789-63-55</t>
  </si>
  <si>
    <t>Головний бухгалтер</t>
  </si>
  <si>
    <t>І.Ф. Маркова</t>
  </si>
  <si>
    <t>"20"  березня  2014 року</t>
  </si>
  <si>
    <t xml:space="preserve">Чистий дохід/(збиток), що визнаний безпосередньо у складі власного капіталу </t>
  </si>
  <si>
    <t xml:space="preserve">Прибуток/(збиток) за рік </t>
  </si>
  <si>
    <t>У 2013р. було  погашення контрагентами раніше списаної за рахунок спеціального резерву  безнадійної заборгованості  на суму 13 264 тис.грн.</t>
  </si>
  <si>
    <t>Була проведена відступка прав вимоги до боржників за кредитами, раніше списаними за разунок спеціального резерву, на суму 24 915 тис.грн., яка була також  віднесена на фінансовий результат.</t>
  </si>
  <si>
    <t>Кредиторська заборгованість за гарантованими платежами</t>
  </si>
  <si>
    <t>7.4.</t>
  </si>
  <si>
    <t xml:space="preserve">Кредиторська заборгованість за операціями з клієнтами </t>
  </si>
  <si>
    <t>На 01.01.2014р. субординований борг у сумі 40  млн.грн.  входить до складу регулятивного капіталу.</t>
  </si>
  <si>
    <r>
      <t>(тис. грн.)</t>
    </r>
    <r>
      <rPr>
        <b/>
        <sz val="10"/>
        <rFont val="Times New Roman"/>
        <family val="1"/>
        <charset val="204"/>
      </rPr>
      <t xml:space="preserve">             </t>
    </r>
  </si>
  <si>
    <t xml:space="preserve">Опис і причини коригування
</t>
  </si>
  <si>
    <t>№ рахунку, дебет</t>
  </si>
  <si>
    <t>1.</t>
  </si>
  <si>
    <t>2.</t>
  </si>
  <si>
    <t>Податок на прибуток</t>
  </si>
  <si>
    <t>3.</t>
  </si>
  <si>
    <t>4.</t>
  </si>
  <si>
    <t>5.</t>
  </si>
  <si>
    <t>Інші  зобов'язання</t>
  </si>
  <si>
    <t>6.</t>
  </si>
  <si>
    <t>7.</t>
  </si>
  <si>
    <t>8.</t>
  </si>
  <si>
    <t xml:space="preserve">Сума коригування (тис. грн.) за 2013 рік
</t>
  </si>
  <si>
    <t>Звіт про
фінансовий стан за 2013рік</t>
  </si>
  <si>
    <t>Витрати на аудит річного звіту за 2013р., термін сплати в 2014р.</t>
  </si>
  <si>
    <t>Відновлення транформаційної проводки у звіті за 2012р. - Витрати на аудит річного звіту за 2012р., термін сплати в 2013р.</t>
  </si>
  <si>
    <t>Відновлення транформаційної проводки у звіті за 2012р. - Закриття попередньої оплати   у  2013р. згідно актів виконаних робіт та накладних від 2012р.</t>
  </si>
  <si>
    <t>9.</t>
  </si>
  <si>
    <t>9.1.</t>
  </si>
  <si>
    <t>9.2.</t>
  </si>
  <si>
    <t>Перекласифікація інших фінансових зобов'язань у кошти клієнтів</t>
  </si>
  <si>
    <t>Трансформаційна таблиця 2013р.</t>
  </si>
  <si>
    <t>Інші  фінансові зобов'язання</t>
  </si>
  <si>
    <t>Кошти клієнтів  (юридичних осіб)</t>
  </si>
  <si>
    <t>Кошти клієнтів (фізичних осіб)</t>
  </si>
  <si>
    <t xml:space="preserve">І.Ф. Маркова </t>
  </si>
  <si>
    <t>Процентні доходи</t>
  </si>
  <si>
    <t>Перекласифікація комісійних доходів від кредитного обслуговування, пені та штрафів до процентних доходів</t>
  </si>
  <si>
    <t>6040, 6042</t>
  </si>
  <si>
    <t>Балансовий 2012 рік</t>
  </si>
  <si>
    <t>Трансформаційні коригування</t>
  </si>
  <si>
    <t>Фінансовий 2012 рік</t>
  </si>
  <si>
    <t>Балансовий 2013 рік</t>
  </si>
  <si>
    <t>Фінансовий 2013 рік</t>
  </si>
  <si>
    <t>Закриття зустрічних залишків</t>
  </si>
  <si>
    <t>Відстрочене податкове зобов'язання</t>
  </si>
  <si>
    <t>Трансфор- маційні коригування</t>
  </si>
  <si>
    <t>реалізований результат переоцінки, віднесений на нерозподілений прибуток  за попередні періоди</t>
  </si>
  <si>
    <t>Нерозподілений прибуток (непокритий збиток) попереднього періоду</t>
  </si>
  <si>
    <t>Нерозподілений прибуток (непокритий збиток) звітного періоду</t>
  </si>
  <si>
    <t>*- 16% від суми витрат, які не входять до валових витрат</t>
  </si>
  <si>
    <t>Відновлення транформаційної проводки у звіті за 2012р. - Відстрочений податковий актив - податок на прибуток від витрат на аудит звіту за 2012р., термін сплати в 2013р.</t>
  </si>
  <si>
    <t>Відновлення транформаційної проводки у звіті за 2012р. - Відстрочений податковий актив -податок на прибуток від витрат на маркетинг (закриття попередньої оплати у  2013р.згідно актів виконаних робіт та накладних від 2012р.)</t>
  </si>
  <si>
    <t>Відстрочений податковий актив - податок на прибуток від витрат на аудит звіту за 2013р., термін сплати в 2014р.</t>
  </si>
  <si>
    <t xml:space="preserve">**- 16% від  вартості торгових цінних паперів </t>
  </si>
  <si>
    <t>1.7.</t>
  </si>
  <si>
    <t>1.8.</t>
  </si>
  <si>
    <t>Чистий та скоригований прибуток/(збиток) на одну просту акцію , грн.</t>
  </si>
  <si>
    <t>Усього фінансових активів, чутливих до зміни відсотків</t>
  </si>
  <si>
    <t>Усього фінансових зобов'язань, чутливих до зміни відсотків</t>
  </si>
  <si>
    <r>
      <t xml:space="preserve">В річному діапазоні показник (кумулятивний  GAP/ активи,%)   коливається від </t>
    </r>
    <r>
      <rPr>
        <b/>
        <sz val="11"/>
        <color indexed="8"/>
        <rFont val="Times New Roman"/>
        <family val="1"/>
        <charset val="204"/>
      </rPr>
      <t xml:space="preserve"> 1%</t>
    </r>
    <r>
      <rPr>
        <sz val="11"/>
        <color indexed="8"/>
        <rFont val="Times New Roman"/>
        <family val="1"/>
        <charset val="204"/>
      </rPr>
      <t xml:space="preserve"> до</t>
    </r>
    <r>
      <rPr>
        <b/>
        <sz val="11"/>
        <color indexed="8"/>
        <rFont val="Times New Roman"/>
        <family val="1"/>
        <charset val="204"/>
      </rPr>
      <t xml:space="preserve"> 29 % </t>
    </r>
    <r>
      <rPr>
        <sz val="11"/>
        <color indexed="8"/>
        <rFont val="Times New Roman"/>
        <family val="1"/>
        <charset val="204"/>
      </rPr>
      <t xml:space="preserve">. Зміна кумулятивного GAP по строку «до 12 місяців» в порівнянні з 2013 роком  склала   </t>
    </r>
    <r>
      <rPr>
        <b/>
        <sz val="11"/>
        <color indexed="8"/>
        <rFont val="Times New Roman"/>
        <family val="1"/>
        <charset val="204"/>
      </rPr>
      <t xml:space="preserve"> -182,5 млн. грн</t>
    </r>
    <r>
      <rPr>
        <sz val="11"/>
        <color indexed="8"/>
        <rFont val="Times New Roman"/>
        <family val="1"/>
        <charset val="204"/>
      </rPr>
      <t>.   
Строковість</t>
    </r>
    <r>
      <rPr>
        <b/>
        <u/>
        <sz val="11"/>
        <color indexed="8"/>
        <rFont val="Times New Roman"/>
        <family val="1"/>
        <charset val="204"/>
      </rPr>
      <t xml:space="preserve"> активних операцій</t>
    </r>
    <r>
      <rPr>
        <sz val="11"/>
        <color indexed="8"/>
        <rFont val="Times New Roman"/>
        <family val="1"/>
        <charset val="204"/>
      </rPr>
      <t xml:space="preserve"> в 2013 році порівняно із 2012 роком змінилась наступним чином:
1) збільшення об'єму  кредитів клієнтам  погашенням до 12  місяців  - на </t>
    </r>
    <r>
      <rPr>
        <b/>
        <sz val="11"/>
        <color indexed="8"/>
        <rFont val="Times New Roman"/>
        <family val="1"/>
        <charset val="204"/>
      </rPr>
      <t>309,5 млн. грн.</t>
    </r>
    <r>
      <rPr>
        <sz val="11"/>
        <color indexed="8"/>
        <rFont val="Times New Roman"/>
        <family val="1"/>
        <charset val="204"/>
      </rPr>
      <t xml:space="preserve"> (при загальному збільшенні об'єму кредитів клієнтам на</t>
    </r>
    <r>
      <rPr>
        <b/>
        <sz val="11"/>
        <color indexed="8"/>
        <rFont val="Times New Roman"/>
        <family val="1"/>
        <charset val="204"/>
      </rPr>
      <t xml:space="preserve"> 227,4 млн. грн.</t>
    </r>
    <r>
      <rPr>
        <sz val="11"/>
        <color indexed="8"/>
        <rFont val="Times New Roman"/>
        <family val="1"/>
        <charset val="204"/>
      </rPr>
      <t>);
Слід зазначити також зростання об'єму коррахунків у інших банках  на</t>
    </r>
    <r>
      <rPr>
        <b/>
        <sz val="11"/>
        <color indexed="8"/>
        <rFont val="Times New Roman"/>
        <family val="1"/>
        <charset val="204"/>
      </rPr>
      <t xml:space="preserve"> 187,4 млн. грн.
</t>
    </r>
    <r>
      <rPr>
        <sz val="11"/>
        <color indexed="8"/>
        <rFont val="Times New Roman"/>
        <family val="1"/>
        <charset val="204"/>
      </rPr>
      <t>Строковість</t>
    </r>
    <r>
      <rPr>
        <b/>
        <u/>
        <sz val="11"/>
        <color indexed="8"/>
        <rFont val="Times New Roman"/>
        <family val="1"/>
        <charset val="204"/>
      </rPr>
      <t xml:space="preserve"> пасивних операцій</t>
    </r>
    <r>
      <rPr>
        <sz val="11"/>
        <color indexed="8"/>
        <rFont val="Times New Roman"/>
        <family val="1"/>
        <charset val="204"/>
      </rPr>
      <t xml:space="preserve"> в 2013 році порівняно із 2012 роком змінилась наступним чином:
1) збільшення об'єму  коштів клієнтів строком  до 12 місяців  - на </t>
    </r>
    <r>
      <rPr>
        <b/>
        <sz val="11"/>
        <color indexed="8"/>
        <rFont val="Times New Roman"/>
        <family val="1"/>
        <charset val="204"/>
      </rPr>
      <t xml:space="preserve">752,3 млн. грн. </t>
    </r>
    <r>
      <rPr>
        <sz val="11"/>
        <color indexed="8"/>
        <rFont val="Times New Roman"/>
        <family val="1"/>
        <charset val="204"/>
      </rPr>
      <t xml:space="preserve"> (при загальному зростанні об'єму даних коштів  на </t>
    </r>
    <r>
      <rPr>
        <b/>
        <sz val="11"/>
        <color indexed="8"/>
        <rFont val="Times New Roman"/>
        <family val="1"/>
        <charset val="204"/>
      </rPr>
      <t>757,2 млн. грн.</t>
    </r>
    <r>
      <rPr>
        <sz val="11"/>
        <color indexed="8"/>
        <rFont val="Times New Roman"/>
        <family val="1"/>
        <charset val="204"/>
      </rPr>
      <t xml:space="preserve">);
2) зменшення  об'єму  міжбанківських зобов'язань  погашенням до 12  місяців — на </t>
    </r>
    <r>
      <rPr>
        <b/>
        <sz val="11"/>
        <color indexed="8"/>
        <rFont val="Times New Roman"/>
        <family val="1"/>
        <charset val="204"/>
      </rPr>
      <t>65,8 млн. грн</t>
    </r>
    <r>
      <rPr>
        <sz val="11"/>
        <color indexed="8"/>
        <rFont val="Times New Roman"/>
        <family val="1"/>
        <charset val="204"/>
      </rPr>
      <t xml:space="preserve">. (при загальному зменшенні  об'єму міжбанківських зобов'язань на </t>
    </r>
    <r>
      <rPr>
        <b/>
        <sz val="11"/>
        <color indexed="8"/>
        <rFont val="Times New Roman"/>
        <family val="1"/>
        <charset val="204"/>
      </rPr>
      <t>305,6</t>
    </r>
    <r>
      <rPr>
        <sz val="11"/>
        <color indexed="8"/>
        <rFont val="Times New Roman"/>
        <family val="1"/>
        <charset val="204"/>
      </rPr>
      <t xml:space="preserve"> </t>
    </r>
    <r>
      <rPr>
        <b/>
        <sz val="11"/>
        <color indexed="8"/>
        <rFont val="Times New Roman"/>
        <family val="1"/>
        <charset val="204"/>
      </rPr>
      <t xml:space="preserve"> млн. грн.</t>
    </r>
    <r>
      <rPr>
        <sz val="11"/>
        <color indexed="8"/>
        <rFont val="Times New Roman"/>
        <family val="1"/>
        <charset val="204"/>
      </rPr>
      <t xml:space="preserve">)
</t>
    </r>
  </si>
  <si>
    <t>№ рахунку, кредит</t>
  </si>
  <si>
    <t>Звіт про прибутки і збитки та інший
сукупний дохід за 2013 рік</t>
  </si>
  <si>
    <t>Нормативні показники для універсального банку</t>
  </si>
  <si>
    <t>Нормативні показники для ощадного банку</t>
  </si>
  <si>
    <t>не більше 2%</t>
  </si>
  <si>
    <t xml:space="preserve">не більше 10% </t>
  </si>
  <si>
    <t>дебіторська заборгованість за переказами (розрахунки з банками)</t>
  </si>
  <si>
    <t>Примітка 8. Кредити та заборгованість клієнтів</t>
  </si>
  <si>
    <t>Таблиця 8.1. Кредити та заборгованість клієнтів</t>
  </si>
  <si>
    <t xml:space="preserve">Таблиця 8.2. Аналіз зміни резервів під заборгованість за кредитами за звітний період </t>
  </si>
  <si>
    <t>Таблиця 8.3. Аналіз зміни резервів під заборгованість за кредитами за попередній період</t>
  </si>
  <si>
    <t>Таблиця 8.4. Структура кредитів за видами економічної діяльності</t>
  </si>
  <si>
    <t xml:space="preserve">Таблиця 8.5. Інформація про кредити в розрізі видів забезпечення за звітний період </t>
  </si>
  <si>
    <t xml:space="preserve">Таблиця 8.6. Інформація про кредити в розрізі видів забезпечення за попередній період </t>
  </si>
  <si>
    <t xml:space="preserve">Таблиця 8.7. Аналіз кредитної якості кредитів за звітний період </t>
  </si>
  <si>
    <t xml:space="preserve">Таблиця 8.8. Аналіз кредитної якості кредитів за попередній період </t>
  </si>
  <si>
    <t>Таблиця 8.9. Вплив вартості застави на якість кредиту за звітний період</t>
  </si>
  <si>
    <t xml:space="preserve">Таблиця 8.10.  Вплив вартості застави на якість кредиту за попередній період </t>
  </si>
  <si>
    <t>Примітка 9. Основні засоби та нематеріальні активи</t>
  </si>
  <si>
    <t xml:space="preserve">Таблиця 9. Основні засоби та нематеріальні активи. </t>
  </si>
  <si>
    <t>Таблиця 10.1. Інші фінансові активи</t>
  </si>
  <si>
    <t xml:space="preserve">Таблиця 10.2. Аналіз зміни резерву під знецінення інших фінансових активів за звітний період
</t>
  </si>
  <si>
    <t>Примітка 10. Інші фінансові активи</t>
  </si>
  <si>
    <t>Таблиця 10.3 Аналіз зміни резерву під знецінення інших фінансових активів за попередній період</t>
  </si>
  <si>
    <t xml:space="preserve">Таблиця 10.4 Аналіз кредитної якості інших фінансових активів за звітний період </t>
  </si>
  <si>
    <t xml:space="preserve">Таблиця 10.5. Аналіз кредитної якості інших фінансових активів за попередній період </t>
  </si>
  <si>
    <t>Примітка 11 Інші активи</t>
  </si>
  <si>
    <t>11.1 Інші активи</t>
  </si>
  <si>
    <t>Таблиця 11.2. Аналіз зміни резерву під знецінення інших активів за звітний період</t>
  </si>
  <si>
    <t>Таблиця 11.3. Аналіз зміни резерву під знецінення інших активів за попередній період</t>
  </si>
  <si>
    <t>Примітка 12. Кошти банків</t>
  </si>
  <si>
    <t>Примітка 13. Кошти клієнтів</t>
  </si>
  <si>
    <t>Таблиця 13.1. Кошти клієнтів</t>
  </si>
  <si>
    <t>Таблиця 13.2. Розподіл коштів клієнтів за видами економічної діяльності</t>
  </si>
  <si>
    <t>Примітка 14. Резерви за зобов'язаннями</t>
  </si>
  <si>
    <t>Таблиця 14.1 Зміни резервів за зобов’язаннями за звітний період</t>
  </si>
  <si>
    <t>Таблиця 14.2 Зміни резервів за зобов’язаннями за попередній період</t>
  </si>
  <si>
    <t>Примітка 15. Інші фінансові зобов'язання</t>
  </si>
  <si>
    <t>Таблиця 15.1. Інші фінансові зобов'язання</t>
  </si>
  <si>
    <t>Примітка 16. Інші зобов'язання</t>
  </si>
  <si>
    <t>Примітка17. Субординований борг</t>
  </si>
  <si>
    <t>Примітка 18. Статутний капітал та емісійні  різниці (емісійний дохід)</t>
  </si>
  <si>
    <t xml:space="preserve">Примітка 19. Резерви переоцінки (компоненти іншого сукупного доходу) </t>
  </si>
  <si>
    <t>Примітка 20. Аналіз активів та зобов’язань за строками їх погашення</t>
  </si>
  <si>
    <t>Примітка 21. Процентні доходи та витрати</t>
  </si>
  <si>
    <t xml:space="preserve">Примітка 22. Комісійні доходи та витрати </t>
  </si>
  <si>
    <t>Примітка 23. Інші операційні доходи</t>
  </si>
  <si>
    <t>Примітка 24. Адміністративні та інші операційні витрати</t>
  </si>
  <si>
    <t>Примітка 25. Витрати на податок на прибуток</t>
  </si>
  <si>
    <t>Таблиця 25.1. Витрати на сплату податку на прибуток</t>
  </si>
  <si>
    <t>Таблиця 25.2. Податкові наслідки, пов’язані з визнанням відстрочених податкових активів та відстрочених податкових зобов’язань за звітний період</t>
  </si>
  <si>
    <t>Таблиця 25.3. Податкові наслідки, пов’язані з визнанням відстрочених податкових активів та відстрочених податкових зобов’язань за попередній період</t>
  </si>
  <si>
    <t>Примітка 26. Прибуток/(збиток) на одну просту та привілейовану акцію</t>
  </si>
  <si>
    <t>Таблиця 26.1. Чистий та скоригований прибуток/(збиток) на одну просту та привілейовану акцію</t>
  </si>
  <si>
    <t>Таблиця 26.2. Розрахунок прибутку/(збитку), що належить власникам простих та привілейованих акцій банку</t>
  </si>
  <si>
    <t>Таблиця 27.1. Доходи, витрати та результати звітних сегментів за звітний період</t>
  </si>
  <si>
    <t>Примітка 27. Операційні сегменти</t>
  </si>
  <si>
    <t>Таблиця 27.2 Доходи, витрати та результати звітних сегментів за попередній період</t>
  </si>
  <si>
    <t>інвести- ційна банківська діяльність</t>
  </si>
  <si>
    <t>послуги корпора-тивним клієнтам</t>
  </si>
  <si>
    <t>послуги корпора- тивним клієнтам</t>
  </si>
  <si>
    <t>Таблиця 27.3. Активи та зобов'язання звітних сегментів за звітний Звітний період</t>
  </si>
  <si>
    <t>Таблиця 27.4. Активи та зобов’язання звітних сегментів за попередній період</t>
  </si>
  <si>
    <t xml:space="preserve">Банк  отримав  доходи від операцій з одним зовнішнім клієнтом,  які  становлять  13,7%  доходів банку (266 тис.грн.)  - процентні доходи по залишкам на корреспондетських рахунках ЛОРО у надійному першокласному банку України (сегмент- міжбанківська діяльність)
</t>
  </si>
  <si>
    <t>Таблиця 27.5. Інформація про географічні регіони</t>
  </si>
  <si>
    <t>Таблиця 28.1. Аналіз валютного ризику</t>
  </si>
  <si>
    <t>Таблиця 28.2. Зміна прибутку або збитку та власного капіталу в результаті можливих змін офіційного курсу гривні до іноземних валют, що встановлені на звітну дату, за умови, що всі інші змінні характеристики залишаються фіксованими</t>
  </si>
  <si>
    <t>Таблиця 28.3. Зміна прибутку або збитку та власного капіталу в результаті можливих змін офіційного курсу гривні до іноземних валют, що встановлений як середньозважений курс, за умови, що всі інші змінні характеристики залишаються фіксованими</t>
  </si>
  <si>
    <t>Таблиця 28.4. Загальний аналіз процентного ризику</t>
  </si>
  <si>
    <t>Таблиця 28.5. Моніторинг процентних ставок за фінансовими інструментами</t>
  </si>
  <si>
    <t>Немоне- тарні</t>
  </si>
  <si>
    <t>Ря- док</t>
  </si>
  <si>
    <r>
      <t xml:space="preserve">За підсумками розрахунку станом на 01.01.2014р., зміна на 1% ставки  матиме вплив на  відсотковий дохід  у розмірі до (+/-) </t>
    </r>
    <r>
      <rPr>
        <b/>
        <sz val="12"/>
        <color indexed="8"/>
        <rFont val="Times New Roman"/>
        <family val="1"/>
        <charset val="204"/>
      </rPr>
      <t xml:space="preserve">1,5 млн. грн </t>
    </r>
    <r>
      <rPr>
        <sz val="12"/>
        <color indexed="8"/>
        <rFont val="Times New Roman"/>
        <family val="1"/>
        <charset val="204"/>
      </rPr>
      <t xml:space="preserve">(0,67% регулятивного капіталу на 01.01.14), тобто ризик є помірним.  Даний розрахунок проведений шляхом множення GAP на передбачувані зміни відсоткової ставки, при цьому GAP зважується  на період  можливої дії відсоткової ставки. </t>
    </r>
  </si>
  <si>
    <t>Таблиця 28.6. Аналіз географічної концентрації фінансових активів та зобов’язань за звітний період</t>
  </si>
  <si>
    <t>Таблиця 28.7 Аналіз географічної концентрації фінансових активів та зобов’язань за попередній період</t>
  </si>
  <si>
    <t>Таблиця 28.8. Аналіз фінансових зобов’язань за строками погашення за звітний період</t>
  </si>
  <si>
    <t>Таблиця 28.9. Аналіз фінансових зобов’язань за строками погашення за попередній період</t>
  </si>
  <si>
    <t>Таблиця 28.10. Аналіз фінансових активів та зобов’язань за строками погашення на основі очікуваних строків погашення за звітний період</t>
  </si>
  <si>
    <t>r</t>
  </si>
  <si>
    <t xml:space="preserve">При- мітки </t>
  </si>
  <si>
    <t>Трансформацій-ні коригування</t>
  </si>
  <si>
    <t>Трансформацій- ні коригування</t>
  </si>
  <si>
    <r>
      <t>ПРОЦЕНТНІ ДОХОДИ</t>
    </r>
    <r>
      <rPr>
        <sz val="9"/>
        <color indexed="12"/>
        <rFont val="Times New Roman"/>
        <family val="1"/>
        <charset val="204"/>
      </rPr>
      <t>:</t>
    </r>
  </si>
  <si>
    <r>
      <t>ПРОЦЕНТНІ ВИТРАТИ</t>
    </r>
    <r>
      <rPr>
        <sz val="9"/>
        <color indexed="12"/>
        <rFont val="Times New Roman"/>
        <family val="1"/>
        <charset val="204"/>
      </rPr>
      <t>:</t>
    </r>
  </si>
  <si>
    <t>*- 19% від суми витрат, які не входять до валових витрат</t>
  </si>
  <si>
    <t>Таблиця 28.11.  Аналіз фінансових активів та зобов’язань за строками погашення на основі очікуваних строків погашення за попередній період</t>
  </si>
  <si>
    <t>Примітка 29. Управління капіталом</t>
  </si>
  <si>
    <t>Таблиця 29. Структура регулятивного капіталу</t>
  </si>
  <si>
    <t xml:space="preserve">Таблиця 29.1. Структура регулятивного капіталу*
</t>
  </si>
  <si>
    <t>Примітка 30. Потенційні зобов'язання банку</t>
  </si>
  <si>
    <t>Таблиця 30.1. Майбутні мінімальні орендні платежі за невідмовним договором про оперативний лізинг (оренду)</t>
  </si>
  <si>
    <t>Таблиця 30.2. Структура зобов'язань з кредитування</t>
  </si>
  <si>
    <t>Табл. 30.3. Зобов’язання з кредитування у розрізі валют</t>
  </si>
  <si>
    <t>Таблиця 30.4. Активи, що надані в заставу без припинення визнання</t>
  </si>
  <si>
    <t>Примітка 31. Справедлива вартість фінансових інструментів</t>
  </si>
  <si>
    <t>Таблиця 31.1. Аналіз фінансових інструментів, що обліковуються за амортизованою собівартістю</t>
  </si>
  <si>
    <t>Таблиця 32.2. Аналіз фінансових інструментів, що обліковуються за справедливою вартістю, за рівнями її оцінки</t>
  </si>
  <si>
    <t>Примітка 33. Подання фінансових інструментів за категоріями оцінки</t>
  </si>
  <si>
    <t>Таблиця 33.1. Фінансові активи за категоріями оцінки за звітний період</t>
  </si>
  <si>
    <t>Таблиця 33.2 Фінансові активи за категоріями оцінки за попередній період</t>
  </si>
  <si>
    <t>Примітка 34. Операції з пов’язаними сторонами</t>
  </si>
  <si>
    <t>Таблиця 34.1. Залишки за операціями з пов’язаними сторонами за станом на кінець звітного періоду</t>
  </si>
  <si>
    <t>Таблиця 34.2. Доходи та витрати за операціями з пов’язаними сторонами за звітний період</t>
  </si>
  <si>
    <t>Таблиця 34.3. Загальна сума кредитів, наданих пов’язаним сторонам та погашених пов’язаними сторонами протягом звітного періоду</t>
  </si>
  <si>
    <t>Таблиця 34.4. Залишки за операціями з пов’язаними сторонами за станом на кінець попереднього періоду</t>
  </si>
  <si>
    <t>Таблиця 34.5. Доходи та витрати за операціями з пов’язаними сторонами за попередній період</t>
  </si>
  <si>
    <t>Таблиця 34.6. Загальна сума кредитів, наданих пов’язаним сторонам та погашених пов’язаними сторонами протягом попереднього періоду</t>
  </si>
  <si>
    <t>Таблиця 34.7. Виплати провідному управлінському персоналу</t>
  </si>
  <si>
    <t>Примітка 35. Події після дати балансу</t>
  </si>
  <si>
    <t>У зв'язку і знеціненням гривні відносно основних світових валют  у першому кварталі 2014 року , у тому числі відносно долара США на 37,05%,  фінансовий результат ПАТ "А-БАНК"  становив збитки у сумі 12012 тис.грн.</t>
  </si>
  <si>
    <t>Кредити та заборгованість клієнтів:</t>
  </si>
  <si>
    <t xml:space="preserve">кредити, що надані органам державної влади та місцевого самоврядування </t>
  </si>
  <si>
    <t xml:space="preserve">кредити юридичним особам </t>
  </si>
  <si>
    <t xml:space="preserve">кредити, що надані за операціями репо </t>
  </si>
  <si>
    <t>кредити фізичним особам-підприємцям</t>
  </si>
  <si>
    <t>іпотечні кредити фізичних осіб</t>
  </si>
  <si>
    <t xml:space="preserve">кредити на поточні потреби фізичним особам </t>
  </si>
  <si>
    <t>Цінні папери в портфелі банку до погашення:</t>
  </si>
  <si>
    <t>державні облігації</t>
  </si>
  <si>
    <t>облігації місцевих позик</t>
  </si>
  <si>
    <t>4.3</t>
  </si>
  <si>
    <t>облігації підприємств</t>
  </si>
  <si>
    <t>4.4</t>
  </si>
  <si>
    <t>векселі</t>
  </si>
  <si>
    <t>Інші фінансові активи:</t>
  </si>
  <si>
    <t>дебіторська заборгованість за фінансовим лізингом (орендою)</t>
  </si>
  <si>
    <t>5.3</t>
  </si>
  <si>
    <t>дебіторська заборгованість за операціями з платіжними картками</t>
  </si>
  <si>
    <t>5.4</t>
  </si>
  <si>
    <t>дебіторська заборгованість за операціями з іноземною валютою</t>
  </si>
  <si>
    <t>5.5</t>
  </si>
  <si>
    <t>грошові кошти з обмеженим правом користування</t>
  </si>
  <si>
    <t>5.6</t>
  </si>
  <si>
    <t>інші фінансові активи</t>
  </si>
  <si>
    <t>Усього фінансових активів, що обліковуються за амортизованою вартістю</t>
  </si>
  <si>
    <t>ФІНАНСОВІ ЗОБОВ’ЯЗАННЯ</t>
  </si>
  <si>
    <t>Кошти банків:</t>
  </si>
  <si>
    <t>7.1</t>
  </si>
  <si>
    <t>кореспондентські рахунки та депозити овернайт інших банків</t>
  </si>
  <si>
    <t>7.2</t>
  </si>
  <si>
    <t>депозити інших банків</t>
  </si>
  <si>
    <t>договори продажу і зворотного викупу з іншими банками</t>
  </si>
  <si>
    <t>7.4</t>
  </si>
  <si>
    <t>кредити отримані</t>
  </si>
  <si>
    <t>7.5</t>
  </si>
  <si>
    <t>прострочені залучені кошти інших банків</t>
  </si>
  <si>
    <t>8.1</t>
  </si>
  <si>
    <t>державні та громадські організації</t>
  </si>
  <si>
    <t>8.2</t>
  </si>
  <si>
    <t>інші юридичні особи</t>
  </si>
  <si>
    <t>8.3</t>
  </si>
  <si>
    <t>фізичні особи</t>
  </si>
  <si>
    <t>Боргові цінні папери, емітовані банком:</t>
  </si>
  <si>
    <t>єврооблігації</t>
  </si>
  <si>
    <t>9.3</t>
  </si>
  <si>
    <t>облігації, випущені на внутрішньому ринку</t>
  </si>
  <si>
    <t>9.4</t>
  </si>
  <si>
    <t>депозитні сертифікати</t>
  </si>
  <si>
    <t>9.5</t>
  </si>
  <si>
    <t>облігації</t>
  </si>
  <si>
    <t>Інші залучені кошти:</t>
  </si>
  <si>
    <t>консорціумні отримані кредити</t>
  </si>
  <si>
    <t>кредити, що отримані від міжнародних та інших фінансових організацій </t>
  </si>
  <si>
    <t>10.3</t>
  </si>
  <si>
    <t>зобов’язання з фінансового лізингу (оренди)</t>
  </si>
  <si>
    <t>10.4</t>
  </si>
  <si>
    <t>зобов’язання з повернення проданого чи перезакладеного  забезпечення</t>
  </si>
  <si>
    <t>10.5</t>
  </si>
  <si>
    <t>прострочені отримані кредити</t>
  </si>
  <si>
    <t>Інші фінансові зобов’язання:</t>
  </si>
  <si>
    <t>кредиторська заборгованість за операціями з платіжними картками</t>
  </si>
  <si>
    <t>11.3</t>
  </si>
  <si>
    <t>кредиторська заборгованість за операціями з іноземною валютою</t>
  </si>
  <si>
    <t>11.4</t>
  </si>
  <si>
    <t>дивіденди до сплати</t>
  </si>
  <si>
    <t>інші фінансові зобов’язання</t>
  </si>
  <si>
    <t>Усього фінансових зобов’язань, що обліковуються за амортизованою вартістю</t>
  </si>
  <si>
    <t>Справедлива вартість за різними моделями оцінки</t>
  </si>
  <si>
    <t>Усього справедлива вартість</t>
  </si>
  <si>
    <t>Усього балансова вартість</t>
  </si>
  <si>
    <t>ринкові котирування (рівень І)</t>
  </si>
  <si>
    <t>модель оцінки, що використовує показники, не підтверджені ринковими даними (рівень ІІІ)</t>
  </si>
  <si>
    <t>Торгові цінні папери:</t>
  </si>
  <si>
    <t>акції підприємств</t>
  </si>
  <si>
    <t>Інші фінансові активи, що обліковуються за справедливою вартістю через прибуток або збиток:</t>
  </si>
  <si>
    <t>Цінні папери у портфелі банку на продаж:</t>
  </si>
  <si>
    <t>акції підприємств та інші цінні папери з нефіксованим прибутком</t>
  </si>
  <si>
    <t>похідні фінансові активи в торговому портфелі банку</t>
  </si>
  <si>
    <t>похідні фінансові активи, що призначені для обліку хеджування</t>
  </si>
  <si>
    <t>Усього фінансових активів, що обліковуються за справедливою вартістю</t>
  </si>
  <si>
    <t>похідні фінансові зобов’язання в торговому портфелі банку</t>
  </si>
  <si>
    <t>похідні фінансові зобов’язання, що призначені для обліку хеджування</t>
  </si>
  <si>
    <t>Усього фінансових зобов’язань, що обліковуються за справедливою вартістю</t>
  </si>
  <si>
    <t>Кредити та дебіторська заборгованість</t>
  </si>
  <si>
    <t>Активи, доступні для продажу</t>
  </si>
  <si>
    <t>Фінансові активи за справедливою вартістю з відображенням переоцінки як прибутку/збитку</t>
  </si>
  <si>
    <t>Інвестиції, утримувані до погашення</t>
  </si>
  <si>
    <t>торгові активи</t>
  </si>
  <si>
    <t>активи, що обліковуються за справедливою вартістю через прибуток або збиток</t>
  </si>
  <si>
    <t>5.7</t>
  </si>
  <si>
    <t>Цінні папери у портфелі банку на продаж</t>
  </si>
  <si>
    <t>8.4</t>
  </si>
  <si>
    <t>8.5</t>
  </si>
  <si>
    <t>8.6</t>
  </si>
  <si>
    <t>Материнська компанія</t>
  </si>
  <si>
    <t>Найбільші учасники (акціонери) банку</t>
  </si>
  <si>
    <t>Компанії під спільним контролем</t>
  </si>
  <si>
    <t>Дочірні компанії</t>
  </si>
  <si>
    <t>Провідний управлінський персонал</t>
  </si>
  <si>
    <t>Інші пов’язані сторони</t>
  </si>
  <si>
    <t>Резерв під заборгованість за кредитами за станом на 31 грудня</t>
  </si>
  <si>
    <t>Сума кредитів, наданих пов’язаним сторонам протягом періоду</t>
  </si>
  <si>
    <t>Сума кредитів, погашених пов’язаними сторонами протягом періоду</t>
  </si>
  <si>
    <t xml:space="preserve">
(тис. грн.)
</t>
  </si>
  <si>
    <t>витрати</t>
  </si>
  <si>
    <t>нараховане зобов’язання</t>
  </si>
  <si>
    <t>Поточні виплати працівникам</t>
  </si>
  <si>
    <r>
      <t xml:space="preserve">Виплати </t>
    </r>
    <r>
      <rPr>
        <sz val="10"/>
        <rFont val="Times New Roman"/>
        <family val="1"/>
      </rPr>
      <t>після</t>
    </r>
    <r>
      <rPr>
        <sz val="9.5"/>
        <rFont val="Times New Roman"/>
        <family val="1"/>
      </rPr>
      <t xml:space="preserve"> закінчення трудової діяльності</t>
    </r>
  </si>
  <si>
    <t>Інші довгострокові виплати працівникам</t>
  </si>
  <si>
    <t>Виплати під час звільнення</t>
  </si>
  <si>
    <t>Виплати інструментами власного капіталу банку на основі акцій</t>
  </si>
  <si>
    <t>1.1</t>
  </si>
  <si>
    <t>1.2</t>
  </si>
  <si>
    <t>2.1</t>
  </si>
  <si>
    <t>2.2</t>
  </si>
  <si>
    <t>Грошові кошти та їх еквіваленти</t>
  </si>
  <si>
    <t xml:space="preserve">Торгові цінні папери </t>
  </si>
  <si>
    <t>Кредити та заборгованість клієнтів</t>
  </si>
  <si>
    <t>Інвестиції в асоційовані компанії</t>
  </si>
  <si>
    <t xml:space="preserve">Інвестиційна нерухомість </t>
  </si>
  <si>
    <t>Гудвіл</t>
  </si>
  <si>
    <t>Основні засоби</t>
  </si>
  <si>
    <t>Нематеріальні активи</t>
  </si>
  <si>
    <t>Резерви за зобов’язаннями</t>
  </si>
  <si>
    <t>Субординований борг</t>
  </si>
  <si>
    <t>5.1.</t>
  </si>
  <si>
    <t>Примітка 6. Грошові кошти та їх еквіваленти</t>
  </si>
  <si>
    <t>Примітка 7. Торгові цінні папери</t>
  </si>
  <si>
    <t>Таблиця 7.1. Торгові цінні папери</t>
  </si>
  <si>
    <t>11.1.</t>
  </si>
  <si>
    <t>2</t>
  </si>
  <si>
    <t>3</t>
  </si>
  <si>
    <t>(тис. грн.)</t>
  </si>
  <si>
    <t xml:space="preserve">Найменування статті </t>
  </si>
  <si>
    <t xml:space="preserve">Примітки </t>
  </si>
  <si>
    <t xml:space="preserve">Грошові кошти та їх еквіваленти </t>
  </si>
  <si>
    <t>Кошти обов'язкових резервів банку в Національному банку України</t>
  </si>
  <si>
    <t>Інші фінансові активи, що обліковуються за справедливою вартістю через прибуток або збиток</t>
  </si>
  <si>
    <t>-</t>
  </si>
  <si>
    <t xml:space="preserve">Кошти в інших банках </t>
  </si>
  <si>
    <t xml:space="preserve">Кредити та заборгованість клієнтів </t>
  </si>
  <si>
    <t xml:space="preserve">Цінні папери в портфелі банку на продаж </t>
  </si>
  <si>
    <t xml:space="preserve">Цінні папери в портфелі банку до погашення </t>
  </si>
  <si>
    <t xml:space="preserve">Інвестиції в асоційовані/асоційовані та дочірні компанії </t>
  </si>
  <si>
    <t xml:space="preserve">Дебіторська заборгованість щодо поточного податку на прибуток </t>
  </si>
  <si>
    <t xml:space="preserve">Відстрочений податковий актив </t>
  </si>
  <si>
    <t xml:space="preserve">Гудвіл </t>
  </si>
  <si>
    <t xml:space="preserve">Основні засоби та нематеріальні активи </t>
  </si>
  <si>
    <t xml:space="preserve">Інші фінансові активи </t>
  </si>
  <si>
    <t xml:space="preserve">Інші активи </t>
  </si>
  <si>
    <t xml:space="preserve">Необоротні активи, утримані для продажу, та активи групи вибуття </t>
  </si>
  <si>
    <t xml:space="preserve">Усього активів </t>
  </si>
  <si>
    <t>ЗОБОВ`ЯЗАННЯ</t>
  </si>
  <si>
    <t xml:space="preserve">Кошти банків </t>
  </si>
  <si>
    <t xml:space="preserve">Кошти клієнтів </t>
  </si>
  <si>
    <t xml:space="preserve">Боргові цінні папери, емітовані банком </t>
  </si>
  <si>
    <t>Інші залучені кошти</t>
  </si>
  <si>
    <t xml:space="preserve">Зобов'язання щодо поточного податку на прибуток </t>
  </si>
  <si>
    <t xml:space="preserve">Відстрочені податкові зобов'язання </t>
  </si>
  <si>
    <t xml:space="preserve">Резерви за зобов'язаннями </t>
  </si>
  <si>
    <t xml:space="preserve">Інші фінансові зобов'язання </t>
  </si>
  <si>
    <t xml:space="preserve">Інші зобов'язання </t>
  </si>
  <si>
    <t xml:space="preserve">Субординований борг </t>
  </si>
  <si>
    <t>Зобов`язання групи вибуття</t>
  </si>
  <si>
    <t xml:space="preserve">Усього зобов'язань </t>
  </si>
  <si>
    <t>ВЛАСНИЙ КАПІТАЛ</t>
  </si>
  <si>
    <t xml:space="preserve">Статутний капітал </t>
  </si>
  <si>
    <t>Емісійні різниці</t>
  </si>
  <si>
    <t>Незареєстровані внески до статутного капіталу</t>
  </si>
  <si>
    <t xml:space="preserve">Нерозподілений прибуток (непокритий збиток) </t>
  </si>
  <si>
    <t xml:space="preserve">Резервні та інші фонди банку </t>
  </si>
  <si>
    <t>Резерви переоцінки</t>
  </si>
  <si>
    <t xml:space="preserve">Усього власного капіталу </t>
  </si>
  <si>
    <t>Усього зобовязань та власного капіталу</t>
  </si>
  <si>
    <t>Затверджено до випуску та підписано</t>
  </si>
  <si>
    <t>Результат від операцій з хеджування справедливої вартості</t>
  </si>
  <si>
    <t>Результат від переоцінки іноземної валюти</t>
  </si>
  <si>
    <t>Частка в прибутку/(збитку) асоційованих компаній</t>
  </si>
  <si>
    <t>Прибуток/(збиток) від діяльності, що триває</t>
  </si>
  <si>
    <t>Прибуток/(збиток) за рік</t>
  </si>
  <si>
    <t>ІНШИЙ СУКУПНИЙ ДОХІД:</t>
  </si>
  <si>
    <t>Переоцінка цінних паперів у портфелі банку на продаж</t>
  </si>
  <si>
    <t>Переоцінка основних засобів та нематеріальних активів</t>
  </si>
  <si>
    <t>Результат переоцінки за операціями з хеджування грошових потоків</t>
  </si>
  <si>
    <t>Накопичені курсові різниці від перерахунку у валюту подання звітності</t>
  </si>
  <si>
    <t xml:space="preserve">Частка іншого сукупного прибутку асоційованої компанії </t>
  </si>
  <si>
    <t xml:space="preserve">Податок на прибуток, пов’язаний з іншим сукупним доходом </t>
  </si>
  <si>
    <t>власникам банку</t>
  </si>
  <si>
    <t xml:space="preserve">неконтрольованій частці </t>
  </si>
  <si>
    <t>Прибуток/(збиток) на акцію від діяльності, що триває:</t>
  </si>
  <si>
    <t>чистий прибуток/(збиток) на одну просту акцію</t>
  </si>
  <si>
    <t>скоригований чистий прибуток/(збиток) на одну просту акцію</t>
  </si>
  <si>
    <t>Прибуток/(збиток) на акцію від припиненої діяльності:</t>
  </si>
  <si>
    <t>скоригований чистий прибуток/(збиток) на одну просту акцію за рік</t>
  </si>
  <si>
    <t>Найменування статті</t>
  </si>
  <si>
    <t>Примітки</t>
  </si>
  <si>
    <t>Процентні доходи </t>
  </si>
  <si>
    <t>Процентні витрати </t>
  </si>
  <si>
    <t>Чистий процентний дохід/(Чисті процентні витрати)</t>
  </si>
  <si>
    <t>Комісійні доходи</t>
  </si>
  <si>
    <t>Комісійні витрати </t>
  </si>
  <si>
    <t>Результат від операцій з цінними паперами в торговому портфелі банку </t>
  </si>
  <si>
    <t>Результат від операцій з хеджування  справедливої вартості</t>
  </si>
  <si>
    <t>Результат від переоцінки інших фінансових інструментів, що обліковуються за справедливою вартістю з визнанням результату переоцінки у фінансових результатах</t>
  </si>
  <si>
    <t>Результат від продажу цінних паперів у портфелі банку на продаж </t>
  </si>
  <si>
    <t>Результат від операцій з іноземною валютою</t>
  </si>
  <si>
    <t>Результат від переоцінки об’єктів інвестиційної нерухомості</t>
  </si>
  <si>
    <t>Прибуток/(збиток), який виникає під час первісного визнання фінансових активів за процентною ставкою, вищою або нижчою, ніж ринкова</t>
  </si>
  <si>
    <t>Збиток/(прибуток), який виникає під час первісного визнання фінансових зобов’язань за процентною ставкою, вищою або нижчою, ніж ринкова</t>
  </si>
  <si>
    <t xml:space="preserve">Відрахування до резерву під знецінення кредитів та  коштів в інших банках </t>
  </si>
  <si>
    <t xml:space="preserve">Відрахування до резерву під знецінення дебіторської заборгованості та інших фінансових активів </t>
  </si>
  <si>
    <t>Знецінення цінних паперів у портфелі банку на продаж</t>
  </si>
  <si>
    <t>Знецінення цінних паперів у портфелі банку до погашення</t>
  </si>
  <si>
    <t>Відрахування до резервів за зобов’язаннями</t>
  </si>
  <si>
    <t>Інші операційні доходи</t>
  </si>
  <si>
    <t>Адміністративні та інші операційні витрати</t>
  </si>
  <si>
    <t>Прибуток/(збиток) до оподаткування</t>
  </si>
  <si>
    <t>Витрати на податок на прибуток</t>
  </si>
  <si>
    <t>Прибуток/(збиток) від припиненої діяльності після оподаткування</t>
  </si>
  <si>
    <t xml:space="preserve">Прибуток /(збиток), що належить:  </t>
  </si>
  <si>
    <t>Прибуток/(збиток) на акцію, що належить власникам:</t>
  </si>
  <si>
    <t xml:space="preserve">Інший сукупний дохід після оподаткування </t>
  </si>
  <si>
    <t>Усього сукупного доходу за рік</t>
  </si>
  <si>
    <t xml:space="preserve">Усього сукупного доходу, що належить: </t>
  </si>
  <si>
    <t>неконтрольованій частці</t>
  </si>
  <si>
    <t xml:space="preserve">Належить власникам банку </t>
  </si>
  <si>
    <t xml:space="preserve">Неконтрольована частка </t>
  </si>
  <si>
    <t>Усього власного капіталу</t>
  </si>
  <si>
    <t>статутний капітал</t>
  </si>
  <si>
    <t>емісійні різниці</t>
  </si>
  <si>
    <t>резервні, інші фонди та резерви переоцінки</t>
  </si>
  <si>
    <t>нерозподілений прибуток</t>
  </si>
  <si>
    <t>усього</t>
  </si>
  <si>
    <t>Вплив змін облікової політики, виправлення помилок та вплив переходу на нові та/або переглянуті стандарти і тлумачення</t>
  </si>
  <si>
    <t>Усього сукупного доходу</t>
  </si>
  <si>
    <t xml:space="preserve">Об'єднання компаній </t>
  </si>
  <si>
    <t>Дивіденди</t>
  </si>
  <si>
    <t>Емісія акцій:</t>
  </si>
  <si>
    <t>Власні акції, що викуплені в акціонерів:</t>
  </si>
  <si>
    <t>(тис.грн)</t>
  </si>
  <si>
    <t>ГРОШОВІ КОШТИ ВІД ОПЕРАЦІЙНОЇ ДІЯЛЬНОСТІ</t>
  </si>
  <si>
    <t>Результат операцій з фінансовими похідними інструментами</t>
  </si>
  <si>
    <t>Результат операцій з іноземною валютою</t>
  </si>
  <si>
    <t>Зміни в операційних активах та зобов’язаннях</t>
  </si>
  <si>
    <t>Чисте (збільшення)/зменшення обов’язкових резервів у Національному банку України</t>
  </si>
  <si>
    <t>Чисте (збільшення)/зменшення торгових цінних паперів</t>
  </si>
  <si>
    <t>Чисте (збільшення)/зменшення інших фінансових активів, що обліковуються за справедливою вартістю з визнанням результату переоцінки у фінансових результатах</t>
  </si>
  <si>
    <t>Чисте (збільшення)/зменшення коштів в інших банках</t>
  </si>
  <si>
    <t>Чисте (збільшення)/зменшення кредитів та заборгованості клієнтів</t>
  </si>
  <si>
    <t>Чисте (збільшення)/зменшення інших фінансових активів</t>
  </si>
  <si>
    <t>Чисте (збільшення)/зменшення інших активів</t>
  </si>
  <si>
    <t>Чисте збільшення/(зменшення) коштів банків</t>
  </si>
  <si>
    <t>Чисте збільшення/(зменшення)  коштів клієнтів</t>
  </si>
  <si>
    <t>Чисте збільшення/(зменшення)  боргових цінних паперів, що емітовані банком</t>
  </si>
  <si>
    <t>Чисте збільшення/(зменшення)  резервів за зобов’язаннями</t>
  </si>
  <si>
    <t>Чисте збільшення/(зменшення)  інших фінансових зобов’язань</t>
  </si>
  <si>
    <t>Чисті грошові кошти, що отримані/ (використані) від операційної діяльності</t>
  </si>
  <si>
    <t>ГРОШОВІ КОШТИ ВІД ІНВЕСТИЦІЙНОЇ ДІЯЛЬНОСТІ</t>
  </si>
  <si>
    <t xml:space="preserve">Надходження від реалізації дочірньої компанії за мінусом сплачених грошових коштів </t>
  </si>
  <si>
    <t>Придбання асоційованих компаній</t>
  </si>
  <si>
    <t>Надходження від реалізації асоційованих компаній</t>
  </si>
  <si>
    <t>Придбання інвестиційної нерухомості</t>
  </si>
  <si>
    <t>Надходження від реалізації інвестиційної нерухомості</t>
  </si>
  <si>
    <t>Придбання основних засобів</t>
  </si>
  <si>
    <t>чистий прибуток/(збиток) на одну просту акцію, грн.</t>
  </si>
  <si>
    <t>чистий прибуток/(збиток) на одну просту акцію за рік, грн.</t>
  </si>
</sst>
</file>

<file path=xl/styles.xml><?xml version="1.0" encoding="utf-8"?>
<styleSheet xmlns="http://schemas.openxmlformats.org/spreadsheetml/2006/main">
  <numFmts count="11">
    <numFmt numFmtId="43" formatCode="_-* #,##0.00_р_._-;\-* #,##0.00_р_._-;_-* &quot;-&quot;??_р_._-;_-@_-"/>
    <numFmt numFmtId="164" formatCode="#,##0\ ;\(#,##0\)"/>
    <numFmt numFmtId="165" formatCode="0_);[Red]\(0\)"/>
    <numFmt numFmtId="166" formatCode="#,##0_);\(#,##0\)"/>
    <numFmt numFmtId="167" formatCode="#,##0;\(#,##0\);\-"/>
    <numFmt numFmtId="168" formatCode="_-* #,##0_р_._-;\-* #,##0_р_._-;_-* &quot;-&quot;??_р_._-;_-@_-"/>
    <numFmt numFmtId="169" formatCode="_-* #,##0.00_р_._-;\-* #,##0.00_р_._-;_-* \-??_р_._-;_-@_-"/>
    <numFmt numFmtId="170" formatCode="_-* #,##0_р_._-;\-* #,##0_р_._-;_-* \-??_р_._-;_-@_-"/>
    <numFmt numFmtId="171" formatCode="\ #,##0.00&quot;    &quot;;\-#,##0.00&quot;    &quot;;&quot; -&quot;#&quot;    &quot;;@\ "/>
    <numFmt numFmtId="172" formatCode="#,##0;\(#,##0\);\-_*"/>
    <numFmt numFmtId="173" formatCode="_(* #,##0_);_(* \(#,##0\);_(* &quot;-&quot;_);_(@_)"/>
  </numFmts>
  <fonts count="69">
    <font>
      <sz val="10"/>
      <name val="Courier New"/>
      <family val="3"/>
      <charset val="204"/>
    </font>
    <font>
      <sz val="10"/>
      <name val="Arial"/>
      <family val="2"/>
      <charset val="204"/>
    </font>
    <font>
      <sz val="11"/>
      <color indexed="8"/>
      <name val="Calibri"/>
      <family val="2"/>
      <charset val="204"/>
    </font>
    <font>
      <sz val="11"/>
      <color indexed="9"/>
      <name val="Calibri"/>
      <family val="2"/>
      <charset val="204"/>
    </font>
    <font>
      <sz val="10"/>
      <name val="Times New Roman"/>
      <family val="1"/>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family val="2"/>
      <charset val="204"/>
    </font>
    <font>
      <u/>
      <sz val="8.6999999999999993"/>
      <color indexed="12"/>
      <name val="Courier New"/>
      <family val="3"/>
      <charset val="204"/>
    </font>
    <font>
      <b/>
      <sz val="10"/>
      <color indexed="8"/>
      <name val="Times New Roman"/>
      <family val="1"/>
      <charset val="204"/>
    </font>
    <font>
      <sz val="9"/>
      <name val="Times New Roman"/>
      <family val="1"/>
      <charset val="204"/>
    </font>
    <font>
      <sz val="9"/>
      <color indexed="8"/>
      <name val="Times New Roman"/>
      <family val="1"/>
      <charset val="204"/>
    </font>
    <font>
      <b/>
      <sz val="10"/>
      <name val="Times New Roman"/>
      <family val="1"/>
      <charset val="204"/>
    </font>
    <font>
      <u/>
      <sz val="9"/>
      <color indexed="12"/>
      <name val="Times New Roman"/>
      <family val="1"/>
      <charset val="204"/>
    </font>
    <font>
      <b/>
      <sz val="9"/>
      <name val="Times New Roman"/>
      <family val="1"/>
      <charset val="204"/>
    </font>
    <font>
      <sz val="10"/>
      <color indexed="8"/>
      <name val="Times New Roman"/>
      <family val="1"/>
      <charset val="204"/>
    </font>
    <font>
      <u/>
      <sz val="10"/>
      <color indexed="12"/>
      <name val="Times New Roman"/>
      <family val="1"/>
      <charset val="204"/>
    </font>
    <font>
      <b/>
      <sz val="8"/>
      <name val="Times New Roman"/>
      <family val="1"/>
      <charset val="204"/>
    </font>
    <font>
      <sz val="8"/>
      <name val="Times New Roman"/>
      <family val="1"/>
      <charset val="204"/>
    </font>
    <font>
      <b/>
      <sz val="9"/>
      <color indexed="8"/>
      <name val="Times New Roman"/>
      <family val="1"/>
      <charset val="204"/>
    </font>
    <font>
      <sz val="10"/>
      <name val="Times New Roman"/>
      <family val="1"/>
    </font>
    <font>
      <sz val="10"/>
      <color indexed="60"/>
      <name val="Times New Roman"/>
      <family val="1"/>
      <charset val="204"/>
    </font>
    <font>
      <sz val="10"/>
      <name val="Times New Roman"/>
      <family val="1"/>
      <charset val="1"/>
    </font>
    <font>
      <sz val="9.5"/>
      <name val="Times New Roman"/>
      <family val="1"/>
      <charset val="204"/>
    </font>
    <font>
      <sz val="9.5"/>
      <name val="Times New Roman"/>
      <family val="1"/>
    </font>
    <font>
      <sz val="10"/>
      <name val="Courier New"/>
      <family val="3"/>
      <charset val="204"/>
    </font>
    <font>
      <sz val="9"/>
      <name val="Arial"/>
      <family val="2"/>
      <charset val="204"/>
    </font>
    <font>
      <sz val="10"/>
      <name val="Courier New"/>
      <family val="3"/>
    </font>
    <font>
      <b/>
      <u/>
      <sz val="10"/>
      <color indexed="12"/>
      <name val="Times New Roman"/>
      <family val="1"/>
      <charset val="204"/>
    </font>
    <font>
      <u/>
      <sz val="10"/>
      <color indexed="30"/>
      <name val="Times New Roman"/>
      <family val="1"/>
      <charset val="204"/>
    </font>
    <font>
      <sz val="9"/>
      <color indexed="8"/>
      <name val="Times New Roman"/>
      <family val="1"/>
      <charset val="204"/>
    </font>
    <font>
      <b/>
      <sz val="9"/>
      <color indexed="8"/>
      <name val="Times New Roman"/>
      <family val="1"/>
      <charset val="204"/>
    </font>
    <font>
      <sz val="8"/>
      <color indexed="8"/>
      <name val="Times New Roman"/>
      <family val="1"/>
      <charset val="204"/>
    </font>
    <font>
      <sz val="10"/>
      <color indexed="8"/>
      <name val="Times New Roman"/>
      <family val="1"/>
      <charset val="204"/>
    </font>
    <font>
      <sz val="10"/>
      <color indexed="8"/>
      <name val="Times New Roman"/>
      <family val="1"/>
      <charset val="204"/>
    </font>
    <font>
      <b/>
      <sz val="10"/>
      <name val="Courier New"/>
      <family val="3"/>
      <charset val="204"/>
    </font>
    <font>
      <sz val="10"/>
      <name val="Arial"/>
      <family val="2"/>
    </font>
    <font>
      <sz val="11"/>
      <color indexed="8"/>
      <name val="Times New Roman"/>
      <family val="1"/>
      <charset val="204"/>
    </font>
    <font>
      <b/>
      <sz val="10"/>
      <color indexed="8"/>
      <name val="Courier New"/>
      <family val="3"/>
      <charset val="204"/>
    </font>
    <font>
      <sz val="11"/>
      <color indexed="8"/>
      <name val="Times New Roman"/>
      <family val="1"/>
      <charset val="204"/>
    </font>
    <font>
      <b/>
      <sz val="11"/>
      <color indexed="8"/>
      <name val="Times New Roman"/>
      <family val="1"/>
      <charset val="204"/>
    </font>
    <font>
      <b/>
      <u/>
      <sz val="11"/>
      <color indexed="8"/>
      <name val="Times New Roman"/>
      <family val="1"/>
      <charset val="204"/>
    </font>
    <font>
      <sz val="12"/>
      <color indexed="8"/>
      <name val="Times New Roman"/>
      <family val="1"/>
      <charset val="204"/>
    </font>
    <font>
      <b/>
      <sz val="12"/>
      <color indexed="8"/>
      <name val="Times New Roman"/>
      <family val="1"/>
      <charset val="204"/>
    </font>
    <font>
      <sz val="9"/>
      <color indexed="8"/>
      <name val="Times New Roman"/>
      <family val="1"/>
      <charset val="204"/>
    </font>
    <font>
      <b/>
      <sz val="8"/>
      <color indexed="8"/>
      <name val="Times New Roman"/>
      <family val="1"/>
      <charset val="204"/>
    </font>
    <font>
      <sz val="8"/>
      <name val="Courier New"/>
      <family val="3"/>
      <charset val="204"/>
    </font>
    <font>
      <u/>
      <sz val="8"/>
      <color indexed="12"/>
      <name val="Times New Roman"/>
      <family val="1"/>
      <charset val="204"/>
    </font>
    <font>
      <sz val="9"/>
      <color indexed="12"/>
      <name val="Times New Roman"/>
      <family val="1"/>
      <charset val="204"/>
    </font>
    <font>
      <sz val="9"/>
      <name val="Times New Roman"/>
      <family val="1"/>
    </font>
    <font>
      <sz val="9"/>
      <color indexed="8"/>
      <name val="Times New Roman"/>
      <family val="1"/>
    </font>
    <font>
      <b/>
      <sz val="9"/>
      <name val="Courier New"/>
      <family val="3"/>
      <charset val="204"/>
    </font>
    <font>
      <sz val="9"/>
      <name val="Courier New"/>
      <family val="3"/>
      <charset val="204"/>
    </font>
    <font>
      <b/>
      <sz val="9"/>
      <name val="Times New Roman"/>
      <family val="1"/>
    </font>
    <font>
      <sz val="11"/>
      <color theme="1"/>
      <name val="Calibri"/>
      <family val="2"/>
      <charset val="204"/>
      <scheme val="minor"/>
    </font>
    <font>
      <sz val="11"/>
      <color theme="1"/>
      <name val="Calibri"/>
      <family val="2"/>
      <scheme val="minor"/>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bottom style="thin">
        <color indexed="8"/>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8"/>
      </right>
      <top style="thin">
        <color indexed="64"/>
      </top>
      <bottom/>
      <diagonal/>
    </border>
    <border>
      <left style="thin">
        <color indexed="8"/>
      </left>
      <right/>
      <top style="thin">
        <color indexed="64"/>
      </top>
      <bottom/>
      <diagonal/>
    </border>
    <border>
      <left/>
      <right/>
      <top style="thin">
        <color indexed="64"/>
      </top>
      <bottom/>
      <diagonal/>
    </border>
    <border>
      <left style="thin">
        <color indexed="8"/>
      </left>
      <right/>
      <top/>
      <bottom/>
      <diagonal/>
    </border>
    <border>
      <left style="thin">
        <color indexed="23"/>
      </left>
      <right/>
      <top/>
      <bottom/>
      <diagonal/>
    </border>
    <border>
      <left/>
      <right style="thin">
        <color indexed="23"/>
      </right>
      <top/>
      <bottom/>
      <diagonal/>
    </border>
    <border>
      <left style="thin">
        <color indexed="23"/>
      </left>
      <right/>
      <top style="thin">
        <color indexed="64"/>
      </top>
      <bottom/>
      <diagonal/>
    </border>
    <border>
      <left/>
      <right style="thin">
        <color indexed="23"/>
      </right>
      <top style="thin">
        <color indexed="64"/>
      </top>
      <bottom/>
      <diagonal/>
    </border>
  </borders>
  <cellStyleXfs count="1130">
    <xf numFmtId="0" fontId="0" fillId="0" borderId="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3" fillId="15" borderId="0" applyNumberFormat="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38" fillId="0" borderId="0">
      <alignment vertical="center"/>
    </xf>
    <xf numFmtId="0" fontId="4" fillId="0" borderId="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5" fillId="7" borderId="1"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6" fillId="20" borderId="2"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7" fillId="20" borderId="1" applyNumberFormat="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1" fillId="0" borderId="6" applyNumberFormat="0" applyFill="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2" fillId="21" borderId="7" applyNumberFormat="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49" fillId="0" borderId="0"/>
    <xf numFmtId="0" fontId="67" fillId="0" borderId="0"/>
    <xf numFmtId="0" fontId="40" fillId="0" borderId="0"/>
    <xf numFmtId="0" fontId="67"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8" fillId="0" borderId="0"/>
    <xf numFmtId="0" fontId="68" fillId="0" borderId="0"/>
    <xf numFmtId="0" fontId="38" fillId="0" borderId="0"/>
    <xf numFmtId="0" fontId="38" fillId="0" borderId="0"/>
    <xf numFmtId="0" fontId="38" fillId="0" borderId="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0" fontId="38" fillId="23" borderId="8" applyNumberFormat="0" applyAlignment="0" applyProtection="0"/>
    <xf numFmtId="9" fontId="1" fillId="0" borderId="0" applyFill="0" applyBorder="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7" fillId="0" borderId="9" applyNumberFormat="0" applyFill="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43" fontId="1" fillId="0" borderId="0" applyFill="0" applyBorder="0" applyAlignment="0" applyProtection="0"/>
    <xf numFmtId="164" fontId="40" fillId="0" borderId="0" applyFill="0" applyBorder="0" applyAlignment="0" applyProtection="0"/>
    <xf numFmtId="43" fontId="38" fillId="0" borderId="0" applyFont="0" applyFill="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cellStyleXfs>
  <cellXfs count="594">
    <xf numFmtId="0" fontId="0" fillId="0" borderId="0" xfId="0"/>
    <xf numFmtId="0" fontId="4" fillId="0" borderId="0" xfId="0" applyFont="1"/>
    <xf numFmtId="49" fontId="23" fillId="0" borderId="0" xfId="0" applyNumberFormat="1" applyFont="1" applyBorder="1" applyAlignment="1">
      <alignment horizontal="center" vertical="center" wrapText="1"/>
    </xf>
    <xf numFmtId="0" fontId="23" fillId="0" borderId="0" xfId="0" applyFont="1" applyAlignment="1">
      <alignment vertical="center"/>
    </xf>
    <xf numFmtId="0" fontId="4" fillId="0" borderId="10" xfId="0" applyFont="1" applyFill="1" applyBorder="1" applyAlignment="1">
      <alignment horizontal="left" vertical="center" wrapText="1"/>
    </xf>
    <xf numFmtId="0" fontId="4" fillId="0" borderId="0" xfId="0" applyFont="1" applyFill="1"/>
    <xf numFmtId="0" fontId="4" fillId="0" borderId="0" xfId="0" applyNumberFormat="1" applyFont="1" applyFill="1"/>
    <xf numFmtId="0" fontId="23" fillId="0" borderId="0" xfId="0" applyFont="1" applyFill="1" applyBorder="1" applyAlignment="1">
      <alignment horizontal="center" vertical="center" wrapText="1"/>
    </xf>
    <xf numFmtId="0" fontId="23" fillId="0" borderId="0" xfId="0" applyFont="1" applyAlignment="1">
      <alignment horizontal="center"/>
    </xf>
    <xf numFmtId="0" fontId="23" fillId="0" borderId="0" xfId="0" applyFont="1"/>
    <xf numFmtId="0" fontId="0" fillId="0" borderId="0" xfId="0" applyFont="1" applyFill="1"/>
    <xf numFmtId="165" fontId="4" fillId="0" borderId="0" xfId="0" applyNumberFormat="1" applyFont="1" applyFill="1" applyBorder="1" applyAlignment="1">
      <alignment vertical="center"/>
    </xf>
    <xf numFmtId="0" fontId="28" fillId="0" borderId="0" xfId="0" applyFont="1" applyFill="1" applyAlignment="1">
      <alignment horizontal="right" vertical="center"/>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wrapText="1"/>
    </xf>
    <xf numFmtId="0" fontId="28" fillId="0" borderId="0" xfId="0" applyFont="1" applyAlignment="1">
      <alignment horizontal="right" vertical="center"/>
    </xf>
    <xf numFmtId="0" fontId="25" fillId="0" borderId="10" xfId="0" applyFont="1" applyFill="1" applyBorder="1" applyAlignment="1">
      <alignment vertical="center" wrapText="1"/>
    </xf>
    <xf numFmtId="0" fontId="4" fillId="0" borderId="10" xfId="0" applyFont="1" applyFill="1" applyBorder="1" applyAlignment="1">
      <alignment vertical="center" wrapText="1"/>
    </xf>
    <xf numFmtId="0" fontId="30" fillId="0" borderId="0" xfId="0" applyFont="1" applyFill="1" applyAlignment="1">
      <alignment vertical="center" wrapText="1"/>
    </xf>
    <xf numFmtId="0" fontId="31" fillId="0" borderId="0" xfId="0" applyFont="1" applyFill="1" applyAlignment="1">
      <alignment vertical="center"/>
    </xf>
    <xf numFmtId="0" fontId="4" fillId="0" borderId="0" xfId="0" applyFont="1" applyFill="1" applyAlignment="1">
      <alignment horizontal="right" vertical="center"/>
    </xf>
    <xf numFmtId="0" fontId="25" fillId="0" borderId="0" xfId="0" applyFont="1" applyFill="1"/>
    <xf numFmtId="0" fontId="4" fillId="0" borderId="0" xfId="0" applyFont="1" applyFill="1" applyAlignment="1">
      <alignment vertical="center"/>
    </xf>
    <xf numFmtId="0" fontId="4" fillId="0" borderId="0" xfId="0" applyFont="1" applyBorder="1" applyAlignment="1">
      <alignment vertical="center"/>
    </xf>
    <xf numFmtId="166" fontId="28" fillId="0" borderId="10" xfId="0" applyNumberFormat="1" applyFont="1" applyFill="1" applyBorder="1" applyAlignment="1">
      <alignment horizontal="right" vertical="center" wrapText="1"/>
    </xf>
    <xf numFmtId="0" fontId="4" fillId="0" borderId="10" xfId="0" applyFont="1" applyBorder="1" applyAlignment="1">
      <alignment horizontal="left" vertical="center" wrapText="1"/>
    </xf>
    <xf numFmtId="0" fontId="0" fillId="0" borderId="0" xfId="0" applyFont="1" applyAlignment="1">
      <alignment wrapText="1"/>
    </xf>
    <xf numFmtId="0" fontId="4" fillId="0" borderId="0" xfId="0" applyFont="1" applyFill="1" applyBorder="1" applyAlignment="1">
      <alignment vertical="center"/>
    </xf>
    <xf numFmtId="166" fontId="4" fillId="0" borderId="10" xfId="0" applyNumberFormat="1" applyFont="1" applyFill="1" applyBorder="1" applyAlignment="1">
      <alignment horizontal="center" vertical="center" wrapText="1"/>
    </xf>
    <xf numFmtId="0" fontId="4" fillId="0" borderId="0" xfId="0" applyFont="1" applyFill="1" applyBorder="1"/>
    <xf numFmtId="0" fontId="4" fillId="0" borderId="10" xfId="0" applyFont="1" applyBorder="1" applyAlignment="1">
      <alignment horizontal="center" vertical="center" wrapText="1"/>
    </xf>
    <xf numFmtId="0" fontId="25" fillId="0" borderId="0" xfId="0" applyFont="1"/>
    <xf numFmtId="49" fontId="4" fillId="0" borderId="10" xfId="0" applyNumberFormat="1" applyFont="1" applyBorder="1" applyAlignment="1">
      <alignment horizontal="left" vertical="center" wrapText="1"/>
    </xf>
    <xf numFmtId="0" fontId="4" fillId="0" borderId="10" xfId="0" applyFont="1" applyBorder="1" applyAlignment="1">
      <alignment vertical="center" wrapText="1"/>
    </xf>
    <xf numFmtId="0" fontId="4" fillId="0" borderId="0" xfId="0" applyFont="1" applyAlignment="1"/>
    <xf numFmtId="0" fontId="4" fillId="0" borderId="0" xfId="0" applyFont="1" applyFill="1" applyAlignment="1">
      <alignment horizontal="left"/>
    </xf>
    <xf numFmtId="0" fontId="4" fillId="0" borderId="0" xfId="0" applyFont="1" applyFill="1" applyBorder="1" applyAlignment="1">
      <alignment horizontal="left" vertical="center" wrapText="1"/>
    </xf>
    <xf numFmtId="0" fontId="4" fillId="0" borderId="0" xfId="0" applyFont="1" applyFill="1" applyAlignment="1">
      <alignment horizontal="right"/>
    </xf>
    <xf numFmtId="49" fontId="4" fillId="0" borderId="0" xfId="0" applyNumberFormat="1" applyFont="1" applyFill="1"/>
    <xf numFmtId="49" fontId="4" fillId="0" borderId="0" xfId="0" applyNumberFormat="1" applyFont="1"/>
    <xf numFmtId="3" fontId="4" fillId="0" borderId="0" xfId="0" applyNumberFormat="1" applyFont="1"/>
    <xf numFmtId="3" fontId="4" fillId="0" borderId="10" xfId="0" applyNumberFormat="1" applyFont="1" applyFill="1" applyBorder="1" applyAlignment="1">
      <alignment horizontal="center" vertical="center" wrapText="1"/>
    </xf>
    <xf numFmtId="0" fontId="4" fillId="0" borderId="0" xfId="0" applyNumberFormat="1" applyFont="1"/>
    <xf numFmtId="0" fontId="4" fillId="0" borderId="0" xfId="0" applyFont="1" applyAlignment="1">
      <alignment horizontal="right" vertical="center"/>
    </xf>
    <xf numFmtId="0" fontId="4" fillId="0" borderId="0" xfId="0" applyFont="1" applyBorder="1" applyAlignment="1">
      <alignment horizontal="left" vertical="center" wrapText="1"/>
    </xf>
    <xf numFmtId="49" fontId="4" fillId="0" borderId="10" xfId="0" applyNumberFormat="1" applyFont="1" applyBorder="1" applyAlignment="1">
      <alignment vertical="center" wrapText="1"/>
    </xf>
    <xf numFmtId="0" fontId="4" fillId="0" borderId="10" xfId="0" applyFont="1" applyBorder="1" applyAlignment="1">
      <alignment horizontal="justify" vertical="center" wrapText="1"/>
    </xf>
    <xf numFmtId="0" fontId="4" fillId="0" borderId="10" xfId="0" applyFont="1" applyBorder="1" applyAlignment="1">
      <alignment horizontal="center" vertical="top" wrapText="1"/>
    </xf>
    <xf numFmtId="0" fontId="4" fillId="0" borderId="10" xfId="0" applyFont="1" applyBorder="1" applyAlignment="1">
      <alignment horizontal="left"/>
    </xf>
    <xf numFmtId="0" fontId="4" fillId="0" borderId="0" xfId="0" applyFont="1" applyAlignment="1">
      <alignment vertical="center"/>
    </xf>
    <xf numFmtId="49" fontId="4" fillId="0" borderId="10" xfId="0" applyNumberFormat="1" applyFont="1" applyBorder="1" applyAlignment="1">
      <alignment horizontal="justify" vertical="center" wrapText="1"/>
    </xf>
    <xf numFmtId="49" fontId="4" fillId="0" borderId="0" xfId="0" applyNumberFormat="1" applyFont="1" applyBorder="1" applyAlignment="1">
      <alignment vertical="center" wrapText="1"/>
    </xf>
    <xf numFmtId="0" fontId="4" fillId="0" borderId="0" xfId="0" applyFont="1" applyBorder="1" applyAlignment="1">
      <alignment vertical="center" wrapText="1"/>
    </xf>
    <xf numFmtId="164" fontId="28" fillId="0" borderId="0" xfId="0" applyNumberFormat="1" applyFont="1" applyBorder="1" applyAlignment="1">
      <alignment horizontal="right" vertical="center" wrapText="1"/>
    </xf>
    <xf numFmtId="164" fontId="4" fillId="0" borderId="0" xfId="0" applyNumberFormat="1" applyFont="1"/>
    <xf numFmtId="0" fontId="0" fillId="0" borderId="0" xfId="0" applyBorder="1"/>
    <xf numFmtId="166" fontId="4" fillId="0" borderId="0" xfId="0" applyNumberFormat="1" applyFont="1" applyFill="1"/>
    <xf numFmtId="0" fontId="4" fillId="0" borderId="10" xfId="0" applyFont="1" applyFill="1" applyBorder="1" applyAlignment="1">
      <alignment horizontal="justify" vertical="center" wrapText="1"/>
    </xf>
    <xf numFmtId="0" fontId="0" fillId="0" borderId="0" xfId="0" applyFont="1"/>
    <xf numFmtId="0" fontId="4" fillId="0" borderId="0" xfId="0" applyFont="1" applyBorder="1" applyAlignment="1">
      <alignment horizontal="right" vertical="center" wrapText="1"/>
    </xf>
    <xf numFmtId="166" fontId="28" fillId="0" borderId="0" xfId="0" applyNumberFormat="1" applyFont="1" applyFill="1" applyBorder="1" applyAlignment="1">
      <alignment horizontal="center" vertical="center" wrapText="1"/>
    </xf>
    <xf numFmtId="166" fontId="28" fillId="0" borderId="0" xfId="0" applyNumberFormat="1" applyFont="1" applyFill="1" applyBorder="1" applyAlignment="1">
      <alignment horizontal="right" vertical="center" wrapText="1"/>
    </xf>
    <xf numFmtId="0" fontId="0" fillId="0" borderId="0" xfId="0" applyFill="1"/>
    <xf numFmtId="0" fontId="4" fillId="0" borderId="0" xfId="0" applyFont="1" applyAlignment="1">
      <alignment horizontal="right"/>
    </xf>
    <xf numFmtId="0" fontId="4" fillId="0" borderId="11" xfId="0" applyFont="1" applyBorder="1" applyAlignment="1">
      <alignment horizontal="right" vertical="center" wrapText="1"/>
    </xf>
    <xf numFmtId="49" fontId="25" fillId="0" borderId="0" xfId="0" applyNumberFormat="1" applyFont="1"/>
    <xf numFmtId="0" fontId="4" fillId="0" borderId="0" xfId="0" applyFont="1" applyAlignment="1">
      <alignment horizontal="center" vertical="center"/>
    </xf>
    <xf numFmtId="0" fontId="33" fillId="0" borderId="10" xfId="0" applyFont="1" applyBorder="1" applyAlignment="1">
      <alignment horizontal="center" vertical="center" wrapText="1"/>
    </xf>
    <xf numFmtId="0" fontId="33" fillId="0" borderId="10" xfId="0" applyFont="1" applyBorder="1" applyAlignment="1">
      <alignment horizontal="left" vertical="center" wrapText="1"/>
    </xf>
    <xf numFmtId="0" fontId="33" fillId="0" borderId="10" xfId="0" applyFont="1" applyBorder="1" applyAlignment="1">
      <alignment vertical="center" wrapText="1"/>
    </xf>
    <xf numFmtId="0" fontId="4" fillId="0" borderId="12" xfId="0" applyFont="1" applyBorder="1" applyAlignment="1">
      <alignment horizontal="center" vertical="center" wrapText="1"/>
    </xf>
    <xf numFmtId="3" fontId="4" fillId="0" borderId="0" xfId="0" applyNumberFormat="1" applyFont="1" applyFill="1"/>
    <xf numFmtId="0" fontId="23" fillId="0" borderId="0" xfId="0" applyFont="1" applyFill="1" applyBorder="1" applyAlignment="1">
      <alignment horizontal="justify" vertical="center" wrapText="1"/>
    </xf>
    <xf numFmtId="0" fontId="33" fillId="0" borderId="10" xfId="0" applyFont="1" applyBorder="1" applyAlignment="1">
      <alignment horizontal="justify" vertical="center" wrapText="1"/>
    </xf>
    <xf numFmtId="0" fontId="4" fillId="0" borderId="0" xfId="0" applyFont="1" applyFill="1" applyBorder="1" applyAlignment="1">
      <alignment horizontal="right" vertical="center" wrapText="1"/>
    </xf>
    <xf numFmtId="0" fontId="25" fillId="0" borderId="0" xfId="0" applyFont="1" applyBorder="1" applyAlignment="1">
      <alignment horizontal="left" vertical="center" wrapText="1"/>
    </xf>
    <xf numFmtId="0" fontId="25" fillId="0" borderId="0" xfId="0" applyFont="1" applyAlignment="1">
      <alignment horizontal="left"/>
    </xf>
    <xf numFmtId="0" fontId="0" fillId="0" borderId="0" xfId="0" applyAlignment="1">
      <alignment horizontal="left"/>
    </xf>
    <xf numFmtId="0" fontId="22" fillId="0" borderId="0" xfId="0" applyFont="1"/>
    <xf numFmtId="0" fontId="28" fillId="0" borderId="0" xfId="0" applyFont="1"/>
    <xf numFmtId="0" fontId="33" fillId="0" borderId="12" xfId="0" applyFont="1" applyBorder="1" applyAlignment="1">
      <alignment horizontal="center" vertical="center" wrapText="1"/>
    </xf>
    <xf numFmtId="0" fontId="33" fillId="0" borderId="0" xfId="0" applyFont="1" applyFill="1" applyBorder="1" applyAlignment="1">
      <alignment horizontal="justify" vertical="center" wrapText="1"/>
    </xf>
    <xf numFmtId="0" fontId="28" fillId="0" borderId="0" xfId="0" applyFont="1" applyAlignment="1">
      <alignment horizontal="right"/>
    </xf>
    <xf numFmtId="49" fontId="33" fillId="0" borderId="10" xfId="0" applyNumberFormat="1" applyFont="1" applyBorder="1" applyAlignment="1">
      <alignment horizontal="justify" vertical="center" wrapText="1"/>
    </xf>
    <xf numFmtId="0" fontId="28" fillId="0" borderId="0" xfId="0" applyFont="1" applyAlignment="1">
      <alignment wrapText="1"/>
    </xf>
    <xf numFmtId="0" fontId="4" fillId="0" borderId="10" xfId="0" applyFont="1" applyBorder="1" applyAlignment="1">
      <alignment horizontal="left" vertical="center"/>
    </xf>
    <xf numFmtId="0" fontId="25" fillId="0" borderId="0" xfId="0" applyFont="1" applyBorder="1" applyAlignment="1">
      <alignment wrapText="1"/>
    </xf>
    <xf numFmtId="0" fontId="4" fillId="0" borderId="0" xfId="0" applyFont="1" applyAlignment="1">
      <alignment horizontal="right" vertical="center" wrapText="1"/>
    </xf>
    <xf numFmtId="0" fontId="37" fillId="0" borderId="10" xfId="0" applyFont="1" applyBorder="1" applyAlignment="1">
      <alignment horizontal="center" vertical="center" wrapText="1"/>
    </xf>
    <xf numFmtId="0" fontId="37" fillId="0" borderId="10" xfId="0" applyFont="1" applyBorder="1" applyAlignment="1">
      <alignment horizontal="justify" vertical="center" wrapText="1"/>
    </xf>
    <xf numFmtId="0" fontId="4" fillId="0" borderId="13" xfId="0"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0" fontId="4" fillId="0" borderId="13" xfId="0" applyFont="1" applyFill="1" applyBorder="1" applyAlignment="1">
      <alignment wrapText="1"/>
    </xf>
    <xf numFmtId="0" fontId="4" fillId="0" borderId="13" xfId="0" applyFont="1" applyFill="1" applyBorder="1"/>
    <xf numFmtId="0" fontId="4" fillId="0" borderId="13" xfId="0" applyFont="1" applyBorder="1" applyAlignment="1">
      <alignment horizontal="center" vertical="center" wrapText="1"/>
    </xf>
    <xf numFmtId="0" fontId="4" fillId="0" borderId="13" xfId="0" applyFont="1" applyBorder="1" applyAlignment="1">
      <alignment horizontal="justify" vertical="center" wrapText="1"/>
    </xf>
    <xf numFmtId="49" fontId="4" fillId="0" borderId="13" xfId="0" applyNumberFormat="1" applyFont="1" applyBorder="1" applyAlignment="1">
      <alignment horizontal="justify" vertical="center" wrapText="1"/>
    </xf>
    <xf numFmtId="0" fontId="4" fillId="0" borderId="13" xfId="0" applyFont="1" applyBorder="1" applyAlignment="1">
      <alignment vertical="center" wrapText="1"/>
    </xf>
    <xf numFmtId="0" fontId="4" fillId="0" borderId="13" xfId="0" applyFont="1" applyBorder="1" applyAlignment="1">
      <alignment horizontal="left" vertical="center" wrapText="1"/>
    </xf>
    <xf numFmtId="0" fontId="4" fillId="0" borderId="13" xfId="0" applyFont="1" applyFill="1" applyBorder="1" applyAlignment="1">
      <alignment horizontal="left" vertical="center" wrapText="1"/>
    </xf>
    <xf numFmtId="0" fontId="4" fillId="0" borderId="13" xfId="0" applyFont="1" applyFill="1" applyBorder="1" applyAlignment="1">
      <alignment vertical="center" wrapText="1"/>
    </xf>
    <xf numFmtId="166" fontId="28" fillId="0" borderId="13" xfId="0" applyNumberFormat="1" applyFont="1" applyFill="1" applyBorder="1" applyAlignment="1">
      <alignment horizontal="right" vertical="center" wrapText="1"/>
    </xf>
    <xf numFmtId="166" fontId="28" fillId="0" borderId="13" xfId="0" applyNumberFormat="1" applyFont="1" applyFill="1" applyBorder="1" applyAlignment="1">
      <alignment horizontal="center" vertical="center" wrapText="1"/>
    </xf>
    <xf numFmtId="0" fontId="28" fillId="0" borderId="13" xfId="0" applyFont="1" applyBorder="1" applyAlignment="1">
      <alignment horizontal="center" vertical="center" wrapText="1"/>
    </xf>
    <xf numFmtId="0" fontId="28" fillId="0" borderId="13" xfId="0" applyFont="1" applyBorder="1" applyAlignment="1">
      <alignment horizontal="justify" vertical="center" wrapText="1"/>
    </xf>
    <xf numFmtId="3" fontId="4" fillId="0" borderId="13" xfId="0" applyNumberFormat="1" applyFont="1" applyBorder="1" applyAlignment="1">
      <alignment horizontal="right" vertical="center" wrapText="1"/>
    </xf>
    <xf numFmtId="3" fontId="4" fillId="0" borderId="13" xfId="0" applyNumberFormat="1" applyFont="1" applyBorder="1" applyAlignment="1">
      <alignment horizontal="center" vertical="center" wrapText="1"/>
    </xf>
    <xf numFmtId="0" fontId="4" fillId="0" borderId="13" xfId="0" applyFont="1" applyFill="1" applyBorder="1" applyAlignment="1">
      <alignment horizontal="justify" vertical="center" wrapText="1"/>
    </xf>
    <xf numFmtId="3" fontId="4" fillId="0" borderId="13" xfId="0" applyNumberFormat="1" applyFont="1" applyFill="1" applyBorder="1" applyAlignment="1">
      <alignment horizontal="center" vertical="center" wrapText="1"/>
    </xf>
    <xf numFmtId="0" fontId="23" fillId="0" borderId="13" xfId="0" applyFont="1" applyFill="1" applyBorder="1" applyAlignment="1">
      <alignment horizontal="center" vertical="center" wrapText="1"/>
    </xf>
    <xf numFmtId="0" fontId="26" fillId="0" borderId="13" xfId="433" applyNumberFormat="1" applyFont="1" applyFill="1" applyBorder="1" applyAlignment="1" applyProtection="1">
      <alignment horizontal="center" vertical="center" wrapText="1"/>
    </xf>
    <xf numFmtId="0" fontId="23" fillId="0" borderId="13" xfId="0" applyFont="1" applyBorder="1" applyAlignment="1">
      <alignment horizontal="center" wrapText="1"/>
    </xf>
    <xf numFmtId="0" fontId="24" fillId="0" borderId="13" xfId="0" applyFont="1" applyBorder="1" applyAlignment="1">
      <alignment horizontal="center" vertical="center" wrapText="1"/>
    </xf>
    <xf numFmtId="3" fontId="4" fillId="0" borderId="13" xfId="0" applyNumberFormat="1" applyFont="1" applyBorder="1" applyAlignment="1">
      <alignment vertical="center" wrapText="1"/>
    </xf>
    <xf numFmtId="3" fontId="4" fillId="0" borderId="13" xfId="0" applyNumberFormat="1" applyFont="1" applyFill="1" applyBorder="1" applyAlignment="1">
      <alignment vertical="center" wrapText="1"/>
    </xf>
    <xf numFmtId="166" fontId="4" fillId="0" borderId="13" xfId="0" applyNumberFormat="1" applyFont="1" applyFill="1" applyBorder="1" applyAlignment="1">
      <alignment horizontal="right" vertical="center" wrapText="1"/>
    </xf>
    <xf numFmtId="3" fontId="0" fillId="0" borderId="0" xfId="0" applyNumberFormat="1"/>
    <xf numFmtId="166" fontId="0" fillId="0" borderId="0" xfId="0" applyNumberFormat="1"/>
    <xf numFmtId="166" fontId="4" fillId="0" borderId="0" xfId="0" applyNumberFormat="1" applyFont="1"/>
    <xf numFmtId="0" fontId="28" fillId="0" borderId="13" xfId="0" applyFont="1" applyBorder="1" applyAlignment="1">
      <alignment vertical="center" wrapText="1"/>
    </xf>
    <xf numFmtId="0" fontId="28" fillId="0" borderId="13" xfId="0" applyFont="1" applyBorder="1" applyAlignment="1">
      <alignment horizontal="left" vertical="center" wrapText="1"/>
    </xf>
    <xf numFmtId="0" fontId="42" fillId="0" borderId="13" xfId="0" applyFont="1" applyBorder="1" applyAlignment="1">
      <alignment horizontal="center" vertical="center" wrapText="1"/>
    </xf>
    <xf numFmtId="0" fontId="33" fillId="0" borderId="13" xfId="0" applyFont="1" applyBorder="1" applyAlignment="1">
      <alignment horizontal="justify" vertical="center" wrapText="1"/>
    </xf>
    <xf numFmtId="0" fontId="33" fillId="0" borderId="13" xfId="0" applyFont="1" applyBorder="1" applyAlignment="1">
      <alignment horizontal="center" vertical="center" wrapText="1"/>
    </xf>
    <xf numFmtId="0" fontId="4" fillId="0" borderId="13" xfId="0" applyFont="1" applyBorder="1"/>
    <xf numFmtId="0" fontId="28" fillId="0" borderId="0" xfId="0" applyFont="1" applyFill="1" applyBorder="1" applyAlignment="1">
      <alignment horizontal="center" vertical="center" wrapText="1"/>
    </xf>
    <xf numFmtId="166" fontId="28" fillId="0" borderId="13" xfId="0" applyNumberFormat="1" applyFont="1" applyFill="1" applyBorder="1" applyAlignment="1">
      <alignment vertical="center" wrapText="1"/>
    </xf>
    <xf numFmtId="0" fontId="4" fillId="0" borderId="14"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Fill="1" applyBorder="1" applyAlignment="1">
      <alignment horizontal="center" vertical="center" wrapText="1"/>
    </xf>
    <xf numFmtId="0" fontId="4" fillId="0" borderId="12" xfId="0" applyFont="1" applyFill="1" applyBorder="1" applyAlignment="1">
      <alignment vertical="center" wrapText="1"/>
    </xf>
    <xf numFmtId="0" fontId="4" fillId="0" borderId="12" xfId="0" applyFont="1" applyBorder="1" applyAlignment="1">
      <alignment horizontal="justify" vertical="center" wrapText="1"/>
    </xf>
    <xf numFmtId="0" fontId="28" fillId="0" borderId="0" xfId="0" applyFont="1" applyBorder="1" applyAlignment="1">
      <alignment horizontal="justify" vertical="center" wrapText="1"/>
    </xf>
    <xf numFmtId="0" fontId="28" fillId="0" borderId="0" xfId="0" applyFont="1" applyBorder="1" applyAlignment="1">
      <alignment horizontal="center" vertical="center" wrapText="1"/>
    </xf>
    <xf numFmtId="0" fontId="4" fillId="0" borderId="12" xfId="0" applyFont="1" applyFill="1" applyBorder="1" applyAlignment="1">
      <alignment horizontal="left" vertical="center" wrapText="1"/>
    </xf>
    <xf numFmtId="0" fontId="4" fillId="0" borderId="12" xfId="0" applyFont="1" applyBorder="1" applyAlignment="1">
      <alignment horizontal="left" vertical="center" wrapText="1"/>
    </xf>
    <xf numFmtId="0" fontId="28" fillId="0" borderId="0" xfId="0" applyFont="1" applyFill="1" applyBorder="1" applyAlignment="1">
      <alignment horizontal="left" vertical="center" wrapText="1"/>
    </xf>
    <xf numFmtId="0" fontId="0" fillId="0" borderId="0" xfId="0" applyAlignment="1">
      <alignment wrapText="1"/>
    </xf>
    <xf numFmtId="0" fontId="0" fillId="0" borderId="0" xfId="0" applyAlignment="1">
      <alignment vertical="center"/>
    </xf>
    <xf numFmtId="0" fontId="23" fillId="0" borderId="0" xfId="0" applyFont="1" applyAlignment="1">
      <alignment horizontal="center" vertical="center"/>
    </xf>
    <xf numFmtId="0" fontId="20" fillId="0" borderId="0" xfId="0" applyFont="1"/>
    <xf numFmtId="49" fontId="20" fillId="0" borderId="0" xfId="0" applyNumberFormat="1" applyFont="1"/>
    <xf numFmtId="0" fontId="20" fillId="0" borderId="0" xfId="0" applyFont="1" applyFill="1"/>
    <xf numFmtId="0" fontId="20" fillId="0" borderId="0" xfId="0" applyFont="1" applyFill="1" applyBorder="1" applyAlignment="1">
      <alignment horizontal="justify" vertical="center" wrapText="1"/>
    </xf>
    <xf numFmtId="0" fontId="20" fillId="0" borderId="0" xfId="0" applyFont="1" applyFill="1" applyAlignment="1">
      <alignment vertical="center"/>
    </xf>
    <xf numFmtId="0" fontId="20" fillId="0" borderId="0" xfId="0" applyFont="1" applyAlignment="1">
      <alignment vertical="center"/>
    </xf>
    <xf numFmtId="0" fontId="25" fillId="0" borderId="0" xfId="0" applyFont="1" applyFill="1" applyAlignment="1">
      <alignment vertical="center"/>
    </xf>
    <xf numFmtId="3" fontId="4" fillId="0" borderId="0" xfId="0" applyNumberFormat="1" applyFont="1" applyFill="1" applyAlignment="1">
      <alignment vertical="center"/>
    </xf>
    <xf numFmtId="0" fontId="25" fillId="0" borderId="0" xfId="0" applyFont="1" applyAlignment="1">
      <alignment vertical="center"/>
    </xf>
    <xf numFmtId="0" fontId="0" fillId="0" borderId="0" xfId="0" applyFont="1" applyAlignment="1">
      <alignment vertical="center"/>
    </xf>
    <xf numFmtId="164" fontId="4" fillId="0" borderId="0" xfId="0" applyNumberFormat="1" applyFont="1" applyFill="1" applyBorder="1" applyAlignment="1">
      <alignment vertical="center"/>
    </xf>
    <xf numFmtId="3" fontId="4" fillId="0" borderId="0" xfId="0" applyNumberFormat="1" applyFont="1" applyAlignment="1">
      <alignment vertical="center"/>
    </xf>
    <xf numFmtId="0" fontId="4" fillId="0" borderId="0" xfId="0" applyFont="1" applyAlignment="1">
      <alignment vertical="center" wrapText="1"/>
    </xf>
    <xf numFmtId="0" fontId="4" fillId="0" borderId="0" xfId="0" applyFont="1" applyAlignment="1">
      <alignment wrapText="1"/>
    </xf>
    <xf numFmtId="0" fontId="25" fillId="0" borderId="0" xfId="0" applyFont="1" applyBorder="1" applyAlignment="1">
      <alignment vertical="center"/>
    </xf>
    <xf numFmtId="167" fontId="43" fillId="0" borderId="13" xfId="874" applyNumberFormat="1" applyFont="1" applyFill="1" applyBorder="1" applyAlignment="1">
      <alignment horizontal="right" vertical="center"/>
    </xf>
    <xf numFmtId="167" fontId="44" fillId="0" borderId="13" xfId="874" applyNumberFormat="1" applyFont="1" applyFill="1" applyBorder="1" applyAlignment="1">
      <alignment horizontal="right" vertical="center"/>
    </xf>
    <xf numFmtId="164" fontId="24" fillId="0" borderId="0" xfId="0" applyNumberFormat="1" applyFont="1" applyBorder="1" applyAlignment="1">
      <alignment horizontal="center" vertical="center" wrapText="1"/>
    </xf>
    <xf numFmtId="0" fontId="39" fillId="0" borderId="0" xfId="0" applyFont="1"/>
    <xf numFmtId="167" fontId="44" fillId="0" borderId="0" xfId="874" applyNumberFormat="1" applyFont="1" applyFill="1" applyBorder="1" applyAlignment="1">
      <alignment horizontal="right" vertical="center"/>
    </xf>
    <xf numFmtId="3" fontId="23" fillId="0" borderId="13" xfId="0" applyNumberFormat="1" applyFont="1" applyBorder="1" applyAlignment="1">
      <alignment vertical="center" wrapText="1"/>
    </xf>
    <xf numFmtId="3" fontId="23" fillId="0" borderId="13" xfId="0" applyNumberFormat="1" applyFont="1" applyBorder="1" applyAlignment="1">
      <alignment horizontal="center" vertical="center" wrapText="1"/>
    </xf>
    <xf numFmtId="0" fontId="27" fillId="0" borderId="0" xfId="0" applyFont="1" applyFill="1" applyBorder="1" applyAlignment="1">
      <alignment horizontal="left" vertical="center" wrapText="1"/>
    </xf>
    <xf numFmtId="0" fontId="4" fillId="0" borderId="13" xfId="0" applyFont="1" applyFill="1" applyBorder="1" applyAlignment="1">
      <alignment horizontal="center"/>
    </xf>
    <xf numFmtId="3" fontId="4" fillId="0" borderId="12" xfId="0" applyNumberFormat="1" applyFont="1" applyFill="1" applyBorder="1" applyAlignment="1">
      <alignment vertical="center" wrapText="1"/>
    </xf>
    <xf numFmtId="3" fontId="25" fillId="0" borderId="13" xfId="0" applyNumberFormat="1" applyFont="1" applyFill="1" applyBorder="1" applyAlignment="1">
      <alignment vertical="center" wrapText="1"/>
    </xf>
    <xf numFmtId="167" fontId="46" fillId="0" borderId="13" xfId="976" applyNumberFormat="1" applyFont="1" applyFill="1" applyBorder="1" applyAlignment="1">
      <alignment horizontal="right" vertical="center"/>
    </xf>
    <xf numFmtId="167" fontId="46" fillId="0" borderId="13" xfId="976" applyNumberFormat="1" applyFont="1" applyFill="1" applyBorder="1" applyAlignment="1">
      <alignment horizontal="center" vertical="center"/>
    </xf>
    <xf numFmtId="166" fontId="4" fillId="0" borderId="13"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164" fontId="28" fillId="0" borderId="0" xfId="0" applyNumberFormat="1" applyFont="1" applyFill="1" applyBorder="1" applyAlignment="1">
      <alignment horizontal="right" vertical="center" wrapText="1"/>
    </xf>
    <xf numFmtId="0" fontId="4" fillId="0" borderId="12" xfId="0" applyFont="1" applyFill="1" applyBorder="1" applyAlignment="1">
      <alignment horizontal="justify" vertical="center" wrapText="1"/>
    </xf>
    <xf numFmtId="0" fontId="4" fillId="0" borderId="15" xfId="0" applyFont="1" applyFill="1" applyBorder="1" applyAlignment="1">
      <alignment horizontal="center" vertical="center" wrapText="1"/>
    </xf>
    <xf numFmtId="49" fontId="34" fillId="0" borderId="0" xfId="0" applyNumberFormat="1" applyFont="1" applyFill="1"/>
    <xf numFmtId="0" fontId="4" fillId="0" borderId="15" xfId="0" applyFont="1" applyBorder="1" applyAlignment="1">
      <alignment horizontal="center" vertical="center" wrapText="1"/>
    </xf>
    <xf numFmtId="164" fontId="4" fillId="0" borderId="13" xfId="0" applyNumberFormat="1" applyFont="1" applyBorder="1" applyAlignment="1">
      <alignment horizontal="right" vertical="center" wrapText="1"/>
    </xf>
    <xf numFmtId="0" fontId="33" fillId="0" borderId="12" xfId="0" applyFont="1" applyBorder="1" applyAlignment="1">
      <alignment horizontal="justify" vertical="center" wrapText="1"/>
    </xf>
    <xf numFmtId="0" fontId="37" fillId="0" borderId="12" xfId="0" applyFont="1" applyBorder="1" applyAlignment="1">
      <alignment horizontal="center" vertical="center" wrapText="1"/>
    </xf>
    <xf numFmtId="0" fontId="47" fillId="0" borderId="13" xfId="874" applyFont="1" applyBorder="1" applyAlignment="1">
      <alignment horizontal="center" vertical="center"/>
    </xf>
    <xf numFmtId="164" fontId="0" fillId="0" borderId="0" xfId="0" applyNumberFormat="1"/>
    <xf numFmtId="166" fontId="25" fillId="0" borderId="0" xfId="0" applyNumberFormat="1" applyFont="1"/>
    <xf numFmtId="164" fontId="4" fillId="0" borderId="13" xfId="0" applyNumberFormat="1" applyFont="1" applyBorder="1" applyAlignment="1">
      <alignment horizontal="center" vertical="center" wrapText="1"/>
    </xf>
    <xf numFmtId="0" fontId="27" fillId="0" borderId="13"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4" fillId="0" borderId="0" xfId="0" applyFont="1" applyBorder="1" applyAlignment="1">
      <alignment horizontal="justify" vertical="center" wrapText="1"/>
    </xf>
    <xf numFmtId="49" fontId="4" fillId="0" borderId="0" xfId="0" applyNumberFormat="1" applyFont="1" applyFill="1" applyBorder="1" applyAlignment="1">
      <alignment horizontal="center" vertical="center" wrapText="1"/>
    </xf>
    <xf numFmtId="0" fontId="28" fillId="0" borderId="0" xfId="0" applyFont="1" applyAlignment="1">
      <alignment horizontal="left"/>
    </xf>
    <xf numFmtId="0" fontId="4" fillId="0" borderId="0" xfId="0" applyFont="1" applyFill="1" applyAlignment="1">
      <alignment wrapText="1"/>
    </xf>
    <xf numFmtId="0" fontId="4" fillId="0" borderId="0" xfId="0" applyFont="1" applyAlignment="1">
      <alignment horizontal="center"/>
    </xf>
    <xf numFmtId="3" fontId="4" fillId="0" borderId="0" xfId="0" applyNumberFormat="1" applyFont="1" applyFill="1" applyBorder="1" applyAlignment="1">
      <alignment vertical="center"/>
    </xf>
    <xf numFmtId="0" fontId="4" fillId="0" borderId="0" xfId="0" applyFont="1" applyFill="1" applyAlignment="1">
      <alignment horizontal="right" vertical="center" wrapText="1"/>
    </xf>
    <xf numFmtId="0" fontId="20" fillId="0" borderId="0" xfId="0" applyFont="1" applyAlignment="1">
      <alignment wrapText="1"/>
    </xf>
    <xf numFmtId="166" fontId="4" fillId="0" borderId="0" xfId="0" applyNumberFormat="1" applyFont="1" applyAlignment="1">
      <alignment wrapText="1"/>
    </xf>
    <xf numFmtId="166" fontId="4" fillId="0" borderId="0" xfId="874" applyNumberFormat="1" applyFont="1" applyFill="1" applyBorder="1" applyAlignment="1">
      <alignment horizontal="right" vertical="center" wrapText="1"/>
    </xf>
    <xf numFmtId="166" fontId="4" fillId="0" borderId="0" xfId="874" applyNumberFormat="1" applyFont="1" applyFill="1" applyBorder="1" applyAlignment="1">
      <alignment horizontal="center" vertical="center" wrapText="1"/>
    </xf>
    <xf numFmtId="166" fontId="4" fillId="0" borderId="13" xfId="0" applyNumberFormat="1" applyFont="1" applyFill="1" applyBorder="1" applyAlignment="1">
      <alignment vertical="center"/>
    </xf>
    <xf numFmtId="0" fontId="33" fillId="0" borderId="13" xfId="0" applyFont="1" applyBorder="1" applyAlignment="1">
      <alignment horizontal="left" vertical="center" wrapText="1"/>
    </xf>
    <xf numFmtId="0" fontId="4" fillId="0" borderId="13" xfId="0" applyFont="1" applyBorder="1" applyAlignment="1">
      <alignment horizontal="right" vertical="center" wrapText="1"/>
    </xf>
    <xf numFmtId="49" fontId="4" fillId="0" borderId="13" xfId="0" applyNumberFormat="1" applyFont="1" applyFill="1" applyBorder="1" applyAlignment="1">
      <alignment vertical="center" wrapText="1"/>
    </xf>
    <xf numFmtId="0" fontId="23" fillId="0" borderId="12" xfId="0" applyFont="1" applyFill="1" applyBorder="1" applyAlignment="1">
      <alignment horizontal="center" vertical="center" wrapText="1"/>
    </xf>
    <xf numFmtId="0" fontId="28" fillId="0" borderId="13" xfId="0" applyFont="1" applyBorder="1" applyAlignment="1">
      <alignment horizontal="left" wrapText="1"/>
    </xf>
    <xf numFmtId="0" fontId="4" fillId="0" borderId="13" xfId="0" applyFont="1" applyBorder="1" applyAlignment="1">
      <alignment wrapText="1"/>
    </xf>
    <xf numFmtId="49" fontId="33" fillId="0" borderId="13" xfId="0" applyNumberFormat="1" applyFont="1" applyBorder="1" applyAlignment="1">
      <alignment horizontal="justify" vertical="center" wrapText="1"/>
    </xf>
    <xf numFmtId="0" fontId="36" fillId="0" borderId="13" xfId="0" applyFont="1" applyBorder="1" applyAlignment="1">
      <alignment horizontal="center" vertical="center" wrapText="1"/>
    </xf>
    <xf numFmtId="0" fontId="37" fillId="0" borderId="13" xfId="0" applyFont="1" applyBorder="1" applyAlignment="1">
      <alignment horizontal="center" vertical="center" wrapText="1"/>
    </xf>
    <xf numFmtId="0" fontId="23" fillId="0" borderId="13" xfId="0" applyFont="1" applyBorder="1" applyAlignment="1">
      <alignment horizontal="center" vertical="center"/>
    </xf>
    <xf numFmtId="0" fontId="23" fillId="0" borderId="0" xfId="0" applyFont="1" applyFill="1" applyAlignment="1">
      <alignment vertical="center"/>
    </xf>
    <xf numFmtId="0" fontId="23" fillId="0" borderId="0" xfId="0" applyFont="1" applyFill="1" applyAlignment="1">
      <alignment horizontal="center" vertical="center"/>
    </xf>
    <xf numFmtId="0" fontId="24" fillId="0" borderId="0" xfId="0" applyFont="1" applyAlignment="1">
      <alignment horizontal="center" vertical="center"/>
    </xf>
    <xf numFmtId="0" fontId="0" fillId="0" borderId="0" xfId="0" applyFill="1" applyAlignment="1">
      <alignment vertical="center"/>
    </xf>
    <xf numFmtId="0" fontId="4" fillId="0" borderId="16" xfId="0" applyFont="1" applyFill="1" applyBorder="1" applyAlignment="1">
      <alignment horizontal="center" vertical="center" wrapText="1"/>
    </xf>
    <xf numFmtId="16" fontId="4" fillId="0" borderId="10" xfId="0" applyNumberFormat="1" applyFont="1" applyBorder="1" applyAlignment="1">
      <alignment horizontal="justify" vertical="center" wrapText="1"/>
    </xf>
    <xf numFmtId="3" fontId="4" fillId="0" borderId="13" xfId="0" applyNumberFormat="1" applyFont="1" applyFill="1" applyBorder="1" applyAlignment="1">
      <alignment horizontal="center" vertical="center"/>
    </xf>
    <xf numFmtId="0" fontId="23" fillId="0" borderId="10" xfId="0" applyFont="1" applyFill="1" applyBorder="1" applyAlignment="1">
      <alignment horizontal="center" vertical="center" wrapText="1"/>
    </xf>
    <xf numFmtId="16" fontId="4" fillId="0" borderId="13" xfId="0" quotePrefix="1" applyNumberFormat="1" applyFont="1" applyBorder="1" applyAlignment="1">
      <alignment horizontal="left" vertical="center" wrapText="1"/>
    </xf>
    <xf numFmtId="0" fontId="4" fillId="0" borderId="17" xfId="0" applyFont="1" applyFill="1" applyBorder="1" applyAlignment="1">
      <alignment horizontal="justify" vertical="center" wrapText="1"/>
    </xf>
    <xf numFmtId="166" fontId="28" fillId="0" borderId="14" xfId="0" applyNumberFormat="1" applyFont="1" applyFill="1" applyBorder="1" applyAlignment="1">
      <alignment horizontal="right" vertical="center" wrapText="1"/>
    </xf>
    <xf numFmtId="0" fontId="4" fillId="0" borderId="16" xfId="0" applyFont="1" applyFill="1" applyBorder="1" applyAlignment="1">
      <alignment horizontal="justify" vertical="center" wrapText="1"/>
    </xf>
    <xf numFmtId="166" fontId="28" fillId="0" borderId="18" xfId="0" applyNumberFormat="1" applyFont="1" applyFill="1" applyBorder="1" applyAlignment="1">
      <alignment horizontal="right" vertical="center" wrapText="1"/>
    </xf>
    <xf numFmtId="0" fontId="42" fillId="0" borderId="13" xfId="0" applyFont="1" applyFill="1" applyBorder="1" applyAlignment="1">
      <alignment horizontal="center" vertical="center" wrapText="1"/>
    </xf>
    <xf numFmtId="164" fontId="33" fillId="0" borderId="13" xfId="0" applyNumberFormat="1" applyFont="1" applyFill="1" applyBorder="1" applyAlignment="1">
      <alignment vertical="center" wrapText="1"/>
    </xf>
    <xf numFmtId="166" fontId="4" fillId="0" borderId="0" xfId="0" applyNumberFormat="1" applyFont="1" applyBorder="1" applyAlignment="1">
      <alignment horizontal="right" vertical="center" wrapText="1"/>
    </xf>
    <xf numFmtId="0" fontId="41" fillId="0" borderId="12" xfId="434" applyNumberFormat="1" applyFont="1" applyFill="1" applyBorder="1" applyAlignment="1" applyProtection="1">
      <alignment horizontal="center" vertical="center" wrapText="1"/>
    </xf>
    <xf numFmtId="0" fontId="29" fillId="0" borderId="12" xfId="434" applyNumberFormat="1" applyFont="1" applyFill="1" applyBorder="1" applyAlignment="1" applyProtection="1">
      <alignment horizontal="center" vertical="center" wrapText="1"/>
    </xf>
    <xf numFmtId="0" fontId="4" fillId="0" borderId="0" xfId="0" applyFont="1" applyAlignment="1">
      <alignment horizontal="left" wrapText="1"/>
    </xf>
    <xf numFmtId="0" fontId="28" fillId="0" borderId="13" xfId="0" applyFont="1" applyFill="1" applyBorder="1" applyAlignment="1">
      <alignment horizontal="center" vertical="center" wrapText="1"/>
    </xf>
    <xf numFmtId="3" fontId="27" fillId="0" borderId="13" xfId="0" applyNumberFormat="1" applyFont="1" applyBorder="1" applyAlignment="1">
      <alignment vertical="center" wrapText="1"/>
    </xf>
    <xf numFmtId="0" fontId="27" fillId="0" borderId="13" xfId="0" applyFont="1" applyFill="1" applyBorder="1" applyAlignment="1">
      <alignment vertical="center" wrapText="1"/>
    </xf>
    <xf numFmtId="164" fontId="4" fillId="0" borderId="13" xfId="0" applyNumberFormat="1" applyFont="1" applyFill="1" applyBorder="1" applyAlignment="1">
      <alignment horizontal="center" vertical="center"/>
    </xf>
    <xf numFmtId="0" fontId="4" fillId="0" borderId="13" xfId="0" applyFont="1" applyBorder="1" applyAlignment="1">
      <alignment horizontal="center" vertical="top" wrapText="1"/>
    </xf>
    <xf numFmtId="49" fontId="4" fillId="0" borderId="13" xfId="0" applyNumberFormat="1" applyFont="1" applyBorder="1" applyAlignment="1">
      <alignment vertical="center" wrapText="1"/>
    </xf>
    <xf numFmtId="43" fontId="48" fillId="0" borderId="13" xfId="1105" applyFont="1" applyBorder="1" applyAlignment="1">
      <alignment wrapText="1"/>
    </xf>
    <xf numFmtId="0" fontId="4" fillId="0" borderId="13" xfId="0" applyFont="1" applyBorder="1" applyAlignment="1">
      <alignment horizontal="left"/>
    </xf>
    <xf numFmtId="166" fontId="48" fillId="0" borderId="13" xfId="0" applyNumberFormat="1" applyFont="1" applyBorder="1" applyAlignment="1">
      <alignment horizontal="center" vertical="center" wrapText="1"/>
    </xf>
    <xf numFmtId="166" fontId="48" fillId="0" borderId="13" xfId="0" applyNumberFormat="1" applyFont="1" applyFill="1" applyBorder="1" applyAlignment="1">
      <alignment horizontal="center" vertical="center" wrapText="1"/>
    </xf>
    <xf numFmtId="0" fontId="48" fillId="0" borderId="0" xfId="0" applyFont="1" applyBorder="1" applyAlignment="1">
      <alignment horizontal="left" wrapText="1"/>
    </xf>
    <xf numFmtId="0" fontId="48" fillId="0" borderId="0" xfId="0" applyFont="1" applyBorder="1" applyAlignment="1">
      <alignment wrapText="1"/>
    </xf>
    <xf numFmtId="10" fontId="4" fillId="0" borderId="0" xfId="1054" applyNumberFormat="1" applyFont="1" applyBorder="1" applyAlignment="1">
      <alignment wrapText="1"/>
    </xf>
    <xf numFmtId="166" fontId="28" fillId="0" borderId="0" xfId="0" applyNumberFormat="1" applyFont="1" applyFill="1" applyBorder="1" applyAlignment="1">
      <alignment vertical="center" wrapText="1"/>
    </xf>
    <xf numFmtId="3" fontId="4" fillId="0" borderId="10" xfId="0" applyNumberFormat="1" applyFont="1" applyFill="1" applyBorder="1" applyAlignment="1">
      <alignment vertical="center" wrapText="1"/>
    </xf>
    <xf numFmtId="0" fontId="4" fillId="0" borderId="0" xfId="0" applyFont="1" applyFill="1" applyAlignment="1">
      <alignment horizontal="left" vertical="top" wrapText="1"/>
    </xf>
    <xf numFmtId="168" fontId="48" fillId="0" borderId="13" xfId="1105" applyNumberFormat="1" applyFont="1" applyBorder="1" applyAlignment="1">
      <alignment wrapText="1"/>
    </xf>
    <xf numFmtId="0" fontId="33" fillId="0" borderId="13" xfId="0" applyFont="1" applyFill="1" applyBorder="1" applyAlignment="1">
      <alignment vertical="center" wrapText="1"/>
    </xf>
    <xf numFmtId="0" fontId="38" fillId="0" borderId="0" xfId="0" applyFont="1"/>
    <xf numFmtId="0" fontId="28" fillId="0" borderId="13" xfId="0" applyFont="1" applyBorder="1" applyAlignment="1">
      <alignment wrapText="1"/>
    </xf>
    <xf numFmtId="168" fontId="0" fillId="0" borderId="13" xfId="1105" applyNumberFormat="1" applyFont="1" applyBorder="1" applyAlignment="1">
      <alignment vertical="center"/>
    </xf>
    <xf numFmtId="166" fontId="28" fillId="0" borderId="13" xfId="981" applyNumberFormat="1" applyFont="1" applyBorder="1" applyAlignment="1">
      <alignment horizontal="center" vertical="center" wrapText="1"/>
    </xf>
    <xf numFmtId="170" fontId="48" fillId="0" borderId="13" xfId="924" applyNumberFormat="1" applyFont="1" applyFill="1" applyBorder="1" applyAlignment="1" applyProtection="1">
      <alignment wrapText="1"/>
    </xf>
    <xf numFmtId="3" fontId="33" fillId="0" borderId="13" xfId="0" applyNumberFormat="1" applyFont="1" applyBorder="1" applyAlignment="1">
      <alignment horizontal="right" vertical="center" wrapText="1"/>
    </xf>
    <xf numFmtId="164" fontId="33" fillId="0" borderId="13" xfId="0" applyNumberFormat="1" applyFont="1" applyBorder="1" applyAlignment="1">
      <alignment vertical="center" wrapText="1"/>
    </xf>
    <xf numFmtId="167" fontId="50" fillId="0" borderId="13" xfId="0" applyNumberFormat="1" applyFont="1" applyFill="1" applyBorder="1" applyAlignment="1">
      <alignment horizontal="right" vertical="top"/>
    </xf>
    <xf numFmtId="164" fontId="51" fillId="24" borderId="13" xfId="0" applyNumberFormat="1" applyFont="1" applyFill="1" applyBorder="1" applyAlignment="1">
      <alignment horizontal="right" wrapText="1"/>
    </xf>
    <xf numFmtId="170" fontId="48" fillId="0" borderId="10" xfId="924" applyNumberFormat="1" applyFont="1" applyFill="1" applyBorder="1" applyAlignment="1" applyProtection="1">
      <alignment wrapText="1"/>
    </xf>
    <xf numFmtId="167" fontId="0" fillId="0" borderId="0" xfId="0" applyNumberFormat="1"/>
    <xf numFmtId="0" fontId="25" fillId="0" borderId="13" xfId="0" applyFont="1" applyBorder="1" applyAlignment="1">
      <alignment horizontal="justify" vertical="center" wrapText="1"/>
    </xf>
    <xf numFmtId="0" fontId="1" fillId="0" borderId="0" xfId="979" applyFont="1"/>
    <xf numFmtId="0" fontId="49" fillId="0" borderId="0" xfId="870"/>
    <xf numFmtId="3" fontId="23" fillId="0" borderId="13" xfId="0" applyNumberFormat="1" applyFont="1" applyFill="1" applyBorder="1" applyAlignment="1">
      <alignment vertical="center" wrapText="1"/>
    </xf>
    <xf numFmtId="168" fontId="27" fillId="0" borderId="13" xfId="1103" applyNumberFormat="1" applyFont="1" applyFill="1" applyBorder="1" applyAlignment="1"/>
    <xf numFmtId="166" fontId="23" fillId="0" borderId="13" xfId="0" applyNumberFormat="1" applyFont="1" applyFill="1" applyBorder="1" applyAlignment="1">
      <alignment vertical="center" wrapText="1"/>
    </xf>
    <xf numFmtId="0" fontId="23" fillId="0" borderId="0" xfId="0" applyFont="1" applyFill="1" applyBorder="1" applyAlignment="1">
      <alignment horizontal="right" vertical="center"/>
    </xf>
    <xf numFmtId="166" fontId="24" fillId="0" borderId="13" xfId="0" applyNumberFormat="1" applyFont="1" applyFill="1" applyBorder="1" applyAlignment="1">
      <alignment horizontal="right" vertical="center" wrapText="1"/>
    </xf>
    <xf numFmtId="166" fontId="43" fillId="0" borderId="13" xfId="0" applyNumberFormat="1" applyFont="1" applyFill="1" applyBorder="1" applyAlignment="1">
      <alignment horizontal="right" vertical="center" wrapText="1"/>
    </xf>
    <xf numFmtId="0" fontId="4" fillId="0" borderId="19"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Alignment="1">
      <alignment horizontal="left"/>
    </xf>
    <xf numFmtId="49" fontId="4" fillId="0" borderId="0" xfId="0" applyNumberFormat="1" applyFont="1" applyFill="1" applyBorder="1" applyAlignment="1">
      <alignment vertical="center" wrapText="1"/>
    </xf>
    <xf numFmtId="0" fontId="4" fillId="0" borderId="0" xfId="0" applyFont="1" applyBorder="1" applyAlignment="1">
      <alignment horizontal="left"/>
    </xf>
    <xf numFmtId="0" fontId="23" fillId="0" borderId="13" xfId="0" applyFont="1" applyBorder="1" applyAlignment="1">
      <alignment horizontal="center" vertical="center" wrapText="1"/>
    </xf>
    <xf numFmtId="0" fontId="23" fillId="0" borderId="0" xfId="0" applyFont="1" applyAlignment="1"/>
    <xf numFmtId="0" fontId="57" fillId="0" borderId="0" xfId="0" applyFont="1" applyAlignment="1">
      <alignment horizontal="center" vertical="center"/>
    </xf>
    <xf numFmtId="0" fontId="28" fillId="0" borderId="0" xfId="0" applyFont="1" applyBorder="1" applyAlignment="1">
      <alignment vertical="center" wrapText="1"/>
    </xf>
    <xf numFmtId="0" fontId="4" fillId="0" borderId="0" xfId="0" applyFont="1" applyFill="1" applyBorder="1" applyAlignment="1">
      <alignment vertical="center" wrapText="1"/>
    </xf>
    <xf numFmtId="0" fontId="4" fillId="0" borderId="17" xfId="0" applyFont="1" applyBorder="1" applyAlignment="1">
      <alignment horizontal="center" vertical="center" wrapText="1"/>
    </xf>
    <xf numFmtId="3" fontId="4" fillId="0" borderId="10" xfId="0" applyNumberFormat="1" applyFont="1" applyBorder="1" applyAlignment="1">
      <alignment horizontal="center" vertical="center"/>
    </xf>
    <xf numFmtId="168" fontId="25" fillId="0" borderId="13" xfId="1103" applyNumberFormat="1" applyFont="1" applyFill="1" applyBorder="1"/>
    <xf numFmtId="164" fontId="25" fillId="0" borderId="10" xfId="0" applyNumberFormat="1" applyFont="1" applyFill="1" applyBorder="1" applyAlignment="1">
      <alignment wrapText="1"/>
    </xf>
    <xf numFmtId="164" fontId="25" fillId="0" borderId="13" xfId="0" applyNumberFormat="1" applyFont="1" applyFill="1" applyBorder="1" applyAlignment="1">
      <alignment wrapText="1"/>
    </xf>
    <xf numFmtId="0" fontId="47" fillId="0" borderId="0" xfId="0" applyFont="1" applyAlignment="1">
      <alignment horizontal="center" vertical="center"/>
    </xf>
    <xf numFmtId="0" fontId="31" fillId="0" borderId="0" xfId="0" applyFont="1" applyFill="1" applyAlignment="1">
      <alignment horizontal="center" vertical="center"/>
    </xf>
    <xf numFmtId="0" fontId="58" fillId="0" borderId="0" xfId="0" applyFont="1" applyFill="1" applyAlignment="1">
      <alignment horizontal="center" vertical="center"/>
    </xf>
    <xf numFmtId="0" fontId="31" fillId="0" borderId="0" xfId="0" applyFont="1" applyFill="1" applyAlignment="1">
      <alignment horizontal="right" vertical="center"/>
    </xf>
    <xf numFmtId="0" fontId="31" fillId="0" borderId="13" xfId="0" applyFont="1" applyFill="1" applyBorder="1" applyAlignment="1">
      <alignment horizontal="center" vertical="center" wrapText="1"/>
    </xf>
    <xf numFmtId="0" fontId="31" fillId="0" borderId="13" xfId="0" applyFont="1" applyFill="1" applyBorder="1"/>
    <xf numFmtId="172" fontId="30" fillId="0" borderId="13" xfId="1105" applyNumberFormat="1" applyFont="1" applyBorder="1" applyAlignment="1">
      <alignment horizontal="center" wrapText="1"/>
    </xf>
    <xf numFmtId="0" fontId="31" fillId="0" borderId="0" xfId="0" applyFont="1" applyFill="1" applyBorder="1" applyAlignment="1">
      <alignment horizontal="left" vertical="center" wrapText="1" indent="1"/>
    </xf>
    <xf numFmtId="0" fontId="31" fillId="0" borderId="0" xfId="0" applyFont="1" applyFill="1" applyBorder="1" applyAlignment="1">
      <alignment horizontal="center" vertical="center" wrapText="1"/>
    </xf>
    <xf numFmtId="0" fontId="31" fillId="0" borderId="0" xfId="0" applyFont="1" applyFill="1"/>
    <xf numFmtId="43" fontId="25" fillId="0" borderId="13" xfId="1105" applyFont="1" applyBorder="1" applyAlignment="1">
      <alignment wrapText="1"/>
    </xf>
    <xf numFmtId="10" fontId="4" fillId="0" borderId="13" xfId="0" applyNumberFormat="1" applyFont="1" applyBorder="1" applyAlignment="1">
      <alignment horizontal="right" wrapText="1"/>
    </xf>
    <xf numFmtId="0" fontId="4" fillId="0" borderId="13" xfId="0" applyFont="1" applyBorder="1" applyAlignment="1">
      <alignment horizontal="right" wrapText="1"/>
    </xf>
    <xf numFmtId="10" fontId="4" fillId="0" borderId="13" xfId="1054" applyNumberFormat="1" applyFont="1" applyFill="1" applyBorder="1" applyAlignment="1">
      <alignment horizontal="center" vertical="center" wrapText="1"/>
    </xf>
    <xf numFmtId="173" fontId="25" fillId="0" borderId="13" xfId="980" applyNumberFormat="1" applyFont="1" applyFill="1" applyBorder="1" applyAlignment="1">
      <alignment horizontal="center" wrapText="1"/>
    </xf>
    <xf numFmtId="173" fontId="25" fillId="0" borderId="13" xfId="980" applyNumberFormat="1" applyFont="1" applyBorder="1" applyAlignment="1">
      <alignment horizontal="center" wrapText="1"/>
    </xf>
    <xf numFmtId="173" fontId="4" fillId="0" borderId="13" xfId="980" applyNumberFormat="1" applyFont="1" applyFill="1" applyBorder="1" applyAlignment="1">
      <alignment horizontal="center" wrapText="1"/>
    </xf>
    <xf numFmtId="173" fontId="4" fillId="0" borderId="13" xfId="980" applyNumberFormat="1" applyFont="1" applyBorder="1" applyAlignment="1">
      <alignment horizontal="center" wrapText="1"/>
    </xf>
    <xf numFmtId="166" fontId="4" fillId="0" borderId="13" xfId="980" applyNumberFormat="1" applyFont="1" applyBorder="1" applyAlignment="1">
      <alignment horizontal="center" wrapText="1"/>
    </xf>
    <xf numFmtId="43" fontId="4" fillId="0" borderId="13" xfId="1105" applyFont="1" applyBorder="1" applyAlignment="1">
      <alignment wrapText="1"/>
    </xf>
    <xf numFmtId="166" fontId="4" fillId="0" borderId="13" xfId="0" applyNumberFormat="1" applyFont="1" applyFill="1" applyBorder="1" applyAlignment="1">
      <alignment horizontal="center"/>
    </xf>
    <xf numFmtId="173" fontId="4" fillId="0" borderId="13" xfId="980" applyNumberFormat="1" applyFont="1" applyFill="1" applyBorder="1" applyAlignment="1">
      <alignment horizontal="right" wrapText="1"/>
    </xf>
    <xf numFmtId="173" fontId="4" fillId="0" borderId="13" xfId="980" applyNumberFormat="1" applyFont="1" applyBorder="1" applyAlignment="1">
      <alignment horizontal="right" wrapText="1"/>
    </xf>
    <xf numFmtId="166" fontId="4" fillId="0" borderId="13" xfId="980" applyNumberFormat="1" applyFont="1" applyBorder="1" applyAlignment="1">
      <alignment horizontal="right" wrapText="1"/>
    </xf>
    <xf numFmtId="43" fontId="4" fillId="0" borderId="13" xfId="1105" applyFont="1" applyBorder="1" applyAlignment="1">
      <alignment horizontal="right" wrapText="1"/>
    </xf>
    <xf numFmtId="166" fontId="4" fillId="0" borderId="13" xfId="0" applyNumberFormat="1" applyFont="1" applyFill="1" applyBorder="1" applyAlignment="1">
      <alignment horizontal="right"/>
    </xf>
    <xf numFmtId="43" fontId="4" fillId="0" borderId="13" xfId="1105" applyFont="1" applyFill="1" applyBorder="1" applyAlignment="1">
      <alignment wrapText="1"/>
    </xf>
    <xf numFmtId="166" fontId="4" fillId="0" borderId="13" xfId="1105" applyNumberFormat="1" applyFont="1" applyBorder="1"/>
    <xf numFmtId="0" fontId="4" fillId="0" borderId="18" xfId="0" applyFont="1" applyBorder="1" applyAlignment="1">
      <alignment horizontal="justify" vertical="center" wrapText="1"/>
    </xf>
    <xf numFmtId="166" fontId="48" fillId="0" borderId="16" xfId="0" applyNumberFormat="1" applyFont="1" applyBorder="1" applyAlignment="1">
      <alignment horizontal="center" vertical="center" wrapText="1"/>
    </xf>
    <xf numFmtId="0" fontId="4" fillId="0" borderId="13" xfId="0" applyFont="1" applyBorder="1" applyAlignment="1">
      <alignment horizontal="center" wrapText="1"/>
    </xf>
    <xf numFmtId="166" fontId="4" fillId="0" borderId="13" xfId="0" applyNumberFormat="1" applyFont="1" applyBorder="1" applyAlignment="1">
      <alignment horizontal="center" vertical="center" wrapText="1"/>
    </xf>
    <xf numFmtId="0" fontId="4" fillId="0" borderId="13" xfId="435" applyFont="1" applyFill="1" applyBorder="1" applyAlignment="1">
      <alignment horizontal="center" vertical="center" wrapText="1"/>
    </xf>
    <xf numFmtId="0" fontId="23" fillId="0" borderId="13" xfId="0" applyFont="1" applyFill="1" applyBorder="1" applyAlignment="1">
      <alignment vertical="center" wrapText="1"/>
    </xf>
    <xf numFmtId="0" fontId="23" fillId="0" borderId="13" xfId="0" applyFont="1" applyFill="1" applyBorder="1" applyAlignment="1">
      <alignment horizontal="left" vertical="center" wrapText="1" indent="1"/>
    </xf>
    <xf numFmtId="0" fontId="23" fillId="0" borderId="19" xfId="0" applyFont="1" applyFill="1" applyBorder="1" applyAlignment="1">
      <alignment vertical="center" wrapText="1"/>
    </xf>
    <xf numFmtId="10" fontId="4" fillId="0" borderId="13" xfId="1054" applyNumberFormat="1" applyFont="1" applyBorder="1" applyAlignment="1">
      <alignment horizontal="right" vertical="center" wrapText="1"/>
    </xf>
    <xf numFmtId="0" fontId="4" fillId="0" borderId="13" xfId="0" applyFont="1" applyBorder="1" applyAlignment="1">
      <alignment horizontal="left" wrapText="1"/>
    </xf>
    <xf numFmtId="168" fontId="25" fillId="0" borderId="13" xfId="1105" applyNumberFormat="1" applyFont="1" applyFill="1" applyBorder="1" applyAlignment="1">
      <alignment horizontal="center"/>
    </xf>
    <xf numFmtId="168" fontId="4" fillId="0" borderId="13" xfId="1105" applyNumberFormat="1" applyFont="1" applyFill="1" applyBorder="1" applyAlignment="1">
      <alignment horizontal="center"/>
    </xf>
    <xf numFmtId="164" fontId="4" fillId="0" borderId="10" xfId="0" applyNumberFormat="1" applyFont="1" applyFill="1" applyBorder="1" applyAlignment="1">
      <alignment horizontal="center" wrapText="1"/>
    </xf>
    <xf numFmtId="168" fontId="4" fillId="0" borderId="13" xfId="1105" applyNumberFormat="1" applyFont="1" applyFill="1" applyBorder="1" applyAlignment="1"/>
    <xf numFmtId="164" fontId="4" fillId="0" borderId="10" xfId="0" applyNumberFormat="1" applyFont="1" applyBorder="1" applyAlignment="1">
      <alignment wrapText="1"/>
    </xf>
    <xf numFmtId="166" fontId="4" fillId="0" borderId="13" xfId="0" applyNumberFormat="1" applyFont="1" applyBorder="1" applyAlignment="1">
      <alignment vertical="center" wrapText="1"/>
    </xf>
    <xf numFmtId="3" fontId="4" fillId="0" borderId="13" xfId="0" applyNumberFormat="1" applyFont="1" applyBorder="1"/>
    <xf numFmtId="3" fontId="4" fillId="0" borderId="13" xfId="0" applyNumberFormat="1" applyFont="1" applyFill="1" applyBorder="1" applyAlignment="1">
      <alignment horizontal="right" vertical="center"/>
    </xf>
    <xf numFmtId="1" fontId="4" fillId="0" borderId="13" xfId="0" applyNumberFormat="1" applyFont="1" applyBorder="1" applyAlignment="1">
      <alignment horizontal="center" vertical="center" wrapText="1"/>
    </xf>
    <xf numFmtId="166" fontId="28" fillId="0" borderId="10" xfId="0" applyNumberFormat="1" applyFont="1" applyFill="1" applyBorder="1" applyAlignment="1">
      <alignment vertical="center" wrapText="1"/>
    </xf>
    <xf numFmtId="166" fontId="4" fillId="0" borderId="17" xfId="0" applyNumberFormat="1" applyFont="1" applyFill="1" applyBorder="1" applyAlignment="1">
      <alignment horizontal="right" vertical="center" wrapText="1"/>
    </xf>
    <xf numFmtId="3" fontId="4" fillId="0" borderId="0" xfId="0" applyNumberFormat="1" applyFont="1" applyBorder="1" applyAlignment="1">
      <alignment vertical="center" wrapText="1"/>
    </xf>
    <xf numFmtId="0" fontId="32" fillId="0" borderId="0" xfId="0" applyFont="1" applyBorder="1" applyAlignment="1">
      <alignment horizontal="center" wrapText="1"/>
    </xf>
    <xf numFmtId="0" fontId="1" fillId="0" borderId="0" xfId="0" applyFont="1"/>
    <xf numFmtId="0" fontId="23" fillId="0" borderId="13" xfId="0" applyFont="1" applyBorder="1" applyAlignment="1">
      <alignment horizontal="center"/>
    </xf>
    <xf numFmtId="0" fontId="23" fillId="0" borderId="13" xfId="0" applyFont="1" applyBorder="1" applyAlignment="1">
      <alignment vertical="center"/>
    </xf>
    <xf numFmtId="0" fontId="23" fillId="0" borderId="13" xfId="0" applyFont="1" applyBorder="1"/>
    <xf numFmtId="0" fontId="23" fillId="0" borderId="13" xfId="0" applyFont="1" applyBorder="1" applyAlignment="1">
      <alignment vertical="top" wrapText="1"/>
    </xf>
    <xf numFmtId="0" fontId="57" fillId="0" borderId="0" xfId="0" applyFont="1" applyAlignment="1">
      <alignment vertical="center"/>
    </xf>
    <xf numFmtId="0" fontId="23" fillId="0" borderId="0" xfId="0" applyFont="1" applyBorder="1" applyAlignment="1">
      <alignment horizontal="center" vertical="center"/>
    </xf>
    <xf numFmtId="0" fontId="23" fillId="0" borderId="0" xfId="0" applyFont="1" applyBorder="1" applyAlignment="1">
      <alignment horizontal="center"/>
    </xf>
    <xf numFmtId="0" fontId="23" fillId="0" borderId="20" xfId="0" applyFont="1" applyBorder="1"/>
    <xf numFmtId="0" fontId="23" fillId="0" borderId="21" xfId="0" applyFont="1" applyFill="1" applyBorder="1" applyAlignment="1">
      <alignment vertical="top" wrapText="1"/>
    </xf>
    <xf numFmtId="173" fontId="23" fillId="0" borderId="13" xfId="0" applyNumberFormat="1" applyFont="1" applyBorder="1" applyAlignment="1">
      <alignment vertical="center" wrapText="1"/>
    </xf>
    <xf numFmtId="173" fontId="27" fillId="0" borderId="13" xfId="0" applyNumberFormat="1" applyFont="1" applyBorder="1" applyAlignment="1">
      <alignment vertical="center" wrapText="1"/>
    </xf>
    <xf numFmtId="0" fontId="23" fillId="0" borderId="13" xfId="0" applyFont="1" applyBorder="1" applyAlignment="1"/>
    <xf numFmtId="164" fontId="27" fillId="24" borderId="13" xfId="0" applyNumberFormat="1" applyFont="1" applyFill="1" applyBorder="1" applyAlignment="1">
      <alignment horizontal="right" vertical="center" wrapText="1"/>
    </xf>
    <xf numFmtId="0" fontId="24" fillId="0" borderId="0" xfId="0" applyFont="1" applyAlignment="1">
      <alignment horizontal="right"/>
    </xf>
    <xf numFmtId="0" fontId="23" fillId="0" borderId="0" xfId="0" applyFont="1" applyFill="1" applyBorder="1" applyAlignment="1">
      <alignment vertical="top" wrapText="1"/>
    </xf>
    <xf numFmtId="0" fontId="23" fillId="0" borderId="0" xfId="0" applyFont="1" applyBorder="1" applyAlignment="1">
      <alignment vertical="center"/>
    </xf>
    <xf numFmtId="0" fontId="23" fillId="0" borderId="13" xfId="0" applyFont="1" applyFill="1" applyBorder="1" applyAlignment="1">
      <alignment vertical="top" wrapText="1"/>
    </xf>
    <xf numFmtId="0" fontId="4" fillId="0" borderId="13" xfId="0" applyFont="1" applyFill="1" applyBorder="1" applyAlignment="1">
      <alignment horizontal="right"/>
    </xf>
    <xf numFmtId="166" fontId="4" fillId="0" borderId="0" xfId="0" applyNumberFormat="1" applyFont="1" applyFill="1" applyAlignment="1">
      <alignment vertical="center"/>
    </xf>
    <xf numFmtId="10" fontId="23" fillId="0" borderId="13" xfId="0" applyNumberFormat="1" applyFont="1" applyBorder="1" applyAlignment="1">
      <alignment horizontal="center" vertical="center" wrapText="1"/>
    </xf>
    <xf numFmtId="0" fontId="23" fillId="0" borderId="13" xfId="0" applyFont="1" applyBorder="1" applyAlignment="1">
      <alignment horizontal="left" vertical="center" wrapText="1"/>
    </xf>
    <xf numFmtId="3" fontId="23" fillId="0" borderId="0" xfId="0" applyNumberFormat="1" applyFont="1"/>
    <xf numFmtId="43" fontId="4" fillId="0" borderId="13" xfId="1103" applyFont="1" applyBorder="1" applyAlignment="1">
      <alignment horizontal="center" vertical="center" wrapText="1"/>
    </xf>
    <xf numFmtId="43" fontId="4" fillId="0" borderId="13" xfId="1103" applyFont="1" applyBorder="1" applyAlignment="1">
      <alignment horizontal="justify" vertical="center" wrapText="1"/>
    </xf>
    <xf numFmtId="43" fontId="4" fillId="0" borderId="13" xfId="1103" applyFont="1" applyFill="1" applyBorder="1" applyAlignment="1">
      <alignment horizontal="justify" vertical="center" wrapText="1"/>
    </xf>
    <xf numFmtId="43" fontId="4" fillId="0" borderId="13" xfId="1103" applyFont="1" applyFill="1" applyBorder="1" applyAlignment="1">
      <alignment horizontal="center" vertical="center" wrapText="1"/>
    </xf>
    <xf numFmtId="168" fontId="1" fillId="0" borderId="0" xfId="1103" applyNumberFormat="1"/>
    <xf numFmtId="164" fontId="31" fillId="0" borderId="13" xfId="0" applyNumberFormat="1" applyFont="1" applyFill="1" applyBorder="1" applyAlignment="1">
      <alignment wrapText="1"/>
    </xf>
    <xf numFmtId="0" fontId="4" fillId="0" borderId="2" xfId="870" applyFont="1" applyBorder="1" applyAlignment="1">
      <alignment horizontal="justify" vertical="center" wrapText="1"/>
    </xf>
    <xf numFmtId="164" fontId="4" fillId="0" borderId="2" xfId="870" applyNumberFormat="1" applyFont="1" applyBorder="1" applyAlignment="1">
      <alignment horizontal="right" vertical="center" wrapText="1"/>
    </xf>
    <xf numFmtId="171" fontId="25" fillId="0" borderId="2" xfId="1104" applyNumberFormat="1" applyFont="1" applyFill="1" applyBorder="1" applyAlignment="1" applyProtection="1">
      <alignment horizontal="center" wrapText="1"/>
    </xf>
    <xf numFmtId="0" fontId="4" fillId="0" borderId="0" xfId="979" applyFont="1"/>
    <xf numFmtId="0" fontId="4" fillId="0" borderId="1" xfId="979" applyFont="1" applyBorder="1" applyAlignment="1">
      <alignment horizontal="left" vertical="center" wrapText="1"/>
    </xf>
    <xf numFmtId="164" fontId="4" fillId="0" borderId="10" xfId="870" applyNumberFormat="1" applyFont="1" applyBorder="1" applyAlignment="1">
      <alignment wrapText="1"/>
    </xf>
    <xf numFmtId="0" fontId="4" fillId="0" borderId="2" xfId="870" applyFont="1" applyBorder="1" applyAlignment="1">
      <alignment horizontal="justify" vertical="center"/>
    </xf>
    <xf numFmtId="166" fontId="32" fillId="0" borderId="13" xfId="0" applyNumberFormat="1" applyFont="1" applyFill="1" applyBorder="1" applyAlignment="1">
      <alignment horizontal="right" vertical="center" wrapText="1"/>
    </xf>
    <xf numFmtId="0" fontId="31" fillId="0" borderId="13" xfId="0" applyFont="1" applyFill="1" applyBorder="1" applyAlignment="1">
      <alignment vertical="center" wrapText="1"/>
    </xf>
    <xf numFmtId="0" fontId="31" fillId="0" borderId="19"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13" xfId="0" applyFont="1" applyFill="1" applyBorder="1" applyAlignment="1">
      <alignment vertical="center"/>
    </xf>
    <xf numFmtId="0" fontId="30" fillId="0" borderId="13" xfId="0" applyFont="1" applyFill="1" applyBorder="1" applyAlignment="1">
      <alignment horizontal="justify" vertical="center" wrapText="1"/>
    </xf>
    <xf numFmtId="0" fontId="30" fillId="0" borderId="13" xfId="0" applyFont="1" applyFill="1" applyBorder="1" applyAlignment="1">
      <alignment vertical="center" wrapText="1"/>
    </xf>
    <xf numFmtId="0" fontId="31" fillId="0" borderId="22"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45" fillId="0" borderId="13" xfId="0" applyFont="1" applyBorder="1" applyAlignment="1">
      <alignment horizontal="center" vertical="center" wrapText="1"/>
    </xf>
    <xf numFmtId="0" fontId="23" fillId="0" borderId="13" xfId="0" applyFont="1" applyBorder="1" applyAlignment="1">
      <alignment vertical="center" wrapText="1"/>
    </xf>
    <xf numFmtId="0" fontId="26" fillId="0" borderId="13" xfId="434" applyNumberFormat="1" applyFont="1" applyFill="1" applyBorder="1" applyAlignment="1" applyProtection="1">
      <alignment horizontal="center" vertical="center" wrapText="1"/>
    </xf>
    <xf numFmtId="166" fontId="43" fillId="0" borderId="13" xfId="0" applyNumberFormat="1" applyFont="1" applyFill="1" applyBorder="1" applyAlignment="1">
      <alignment vertical="center" wrapText="1"/>
    </xf>
    <xf numFmtId="166" fontId="24" fillId="0" borderId="13" xfId="0" applyNumberFormat="1" applyFont="1" applyFill="1" applyBorder="1" applyAlignment="1">
      <alignment vertical="center" wrapText="1"/>
    </xf>
    <xf numFmtId="0" fontId="27" fillId="0" borderId="13" xfId="0" applyFont="1" applyBorder="1" applyAlignment="1">
      <alignment vertical="center" wrapText="1"/>
    </xf>
    <xf numFmtId="166" fontId="32" fillId="0" borderId="13" xfId="0" applyNumberFormat="1" applyFont="1" applyFill="1" applyBorder="1" applyAlignment="1">
      <alignment vertical="center" wrapText="1"/>
    </xf>
    <xf numFmtId="168" fontId="27" fillId="0" borderId="13" xfId="1103" applyNumberFormat="1" applyFont="1" applyFill="1" applyBorder="1"/>
    <xf numFmtId="166" fontId="44" fillId="0" borderId="13" xfId="0" applyNumberFormat="1" applyFont="1" applyFill="1" applyBorder="1" applyAlignment="1">
      <alignment vertical="center" wrapText="1"/>
    </xf>
    <xf numFmtId="166" fontId="44" fillId="0" borderId="13" xfId="0" applyNumberFormat="1" applyFont="1" applyFill="1" applyBorder="1" applyAlignment="1">
      <alignment horizontal="right" vertical="center" wrapText="1"/>
    </xf>
    <xf numFmtId="166" fontId="24" fillId="0" borderId="13" xfId="0" applyNumberFormat="1" applyFont="1" applyFill="1" applyBorder="1" applyAlignment="1">
      <alignment horizontal="center" vertical="center" wrapText="1"/>
    </xf>
    <xf numFmtId="2" fontId="23" fillId="0" borderId="13" xfId="0" applyNumberFormat="1" applyFont="1" applyBorder="1" applyAlignment="1">
      <alignment vertical="center"/>
    </xf>
    <xf numFmtId="167" fontId="43" fillId="0" borderId="13" xfId="950" applyNumberFormat="1" applyFont="1" applyFill="1" applyBorder="1" applyAlignment="1">
      <alignment vertical="center"/>
    </xf>
    <xf numFmtId="166" fontId="43" fillId="0" borderId="13" xfId="0" applyNumberFormat="1" applyFont="1" applyFill="1" applyBorder="1" applyAlignment="1">
      <alignment horizontal="center" vertical="center" wrapText="1"/>
    </xf>
    <xf numFmtId="166" fontId="45" fillId="0" borderId="13" xfId="0" applyNumberFormat="1" applyFont="1" applyFill="1" applyBorder="1" applyAlignment="1">
      <alignment horizontal="right" vertical="center" wrapText="1"/>
    </xf>
    <xf numFmtId="164" fontId="31" fillId="0" borderId="13" xfId="0" applyNumberFormat="1" applyFont="1" applyFill="1" applyBorder="1" applyAlignment="1">
      <alignment horizontal="right" vertical="center"/>
    </xf>
    <xf numFmtId="168" fontId="31" fillId="0" borderId="13" xfId="1103" applyNumberFormat="1" applyFont="1" applyFill="1" applyBorder="1" applyAlignment="1"/>
    <xf numFmtId="164" fontId="31" fillId="24" borderId="13" xfId="0" applyNumberFormat="1" applyFont="1" applyFill="1" applyBorder="1" applyAlignment="1">
      <alignment horizontal="right" vertical="center" wrapText="1"/>
    </xf>
    <xf numFmtId="0" fontId="60" fillId="0" borderId="13" xfId="433" applyNumberFormat="1" applyFont="1" applyFill="1" applyBorder="1" applyAlignment="1" applyProtection="1">
      <alignment horizontal="center" vertical="center" wrapText="1"/>
    </xf>
    <xf numFmtId="49" fontId="60" fillId="0" borderId="13" xfId="433" applyNumberFormat="1" applyFont="1" applyFill="1" applyBorder="1" applyAlignment="1" applyProtection="1">
      <alignment horizontal="center" vertical="center" wrapText="1"/>
    </xf>
    <xf numFmtId="166" fontId="23" fillId="0" borderId="13" xfId="980" applyNumberFormat="1" applyFont="1" applyBorder="1" applyAlignment="1">
      <alignment horizontal="center" wrapText="1"/>
    </xf>
    <xf numFmtId="49" fontId="23" fillId="0" borderId="10" xfId="0" applyNumberFormat="1" applyFont="1" applyBorder="1" applyAlignment="1">
      <alignment horizontal="center" vertical="center" wrapText="1"/>
    </xf>
    <xf numFmtId="0" fontId="23" fillId="0" borderId="10" xfId="0" applyFont="1" applyBorder="1" applyAlignment="1">
      <alignment horizontal="center" vertical="center" wrapText="1"/>
    </xf>
    <xf numFmtId="0" fontId="23" fillId="0" borderId="14" xfId="0" applyFont="1" applyBorder="1" applyAlignment="1">
      <alignment horizontal="center" vertical="center" wrapText="1"/>
    </xf>
    <xf numFmtId="49" fontId="23" fillId="0" borderId="15" xfId="0" applyNumberFormat="1" applyFont="1" applyBorder="1" applyAlignment="1">
      <alignment horizontal="center" vertical="center" wrapText="1"/>
    </xf>
    <xf numFmtId="49" fontId="23" fillId="0" borderId="10" xfId="445" applyNumberFormat="1" applyFont="1" applyBorder="1" applyAlignment="1">
      <alignment horizontal="left" vertical="center" wrapText="1"/>
    </xf>
    <xf numFmtId="3" fontId="23" fillId="0" borderId="12" xfId="445" applyNumberFormat="1" applyFont="1" applyBorder="1" applyAlignment="1">
      <alignment vertical="center" wrapText="1"/>
    </xf>
    <xf numFmtId="169" fontId="32" fillId="0" borderId="13" xfId="0" applyNumberFormat="1" applyFont="1" applyBorder="1" applyAlignment="1">
      <alignment horizontal="center" vertical="center" wrapText="1"/>
    </xf>
    <xf numFmtId="166" fontId="43" fillId="0" borderId="13" xfId="0" applyNumberFormat="1" applyFont="1" applyBorder="1" applyAlignment="1">
      <alignment horizontal="right" vertical="center" wrapText="1"/>
    </xf>
    <xf numFmtId="2" fontId="43" fillId="0" borderId="13" xfId="0" applyNumberFormat="1" applyFont="1" applyBorder="1" applyAlignment="1">
      <alignment horizontal="center" vertical="center" wrapText="1"/>
    </xf>
    <xf numFmtId="2" fontId="32" fillId="0" borderId="13" xfId="0" applyNumberFormat="1" applyFont="1" applyBorder="1" applyAlignment="1">
      <alignment horizontal="center" vertical="center" wrapText="1"/>
    </xf>
    <xf numFmtId="43" fontId="23" fillId="0" borderId="13" xfId="1105" applyFont="1" applyFill="1" applyBorder="1" applyAlignment="1">
      <alignment wrapText="1"/>
    </xf>
    <xf numFmtId="166" fontId="24" fillId="0" borderId="13" xfId="0" applyNumberFormat="1" applyFont="1" applyBorder="1" applyAlignment="1">
      <alignment horizontal="right" vertical="center" wrapText="1"/>
    </xf>
    <xf numFmtId="2" fontId="24" fillId="0" borderId="13" xfId="0" applyNumberFormat="1" applyFont="1" applyBorder="1" applyAlignment="1">
      <alignment horizontal="center" vertical="center" wrapText="1"/>
    </xf>
    <xf numFmtId="43" fontId="23" fillId="0" borderId="13" xfId="1105" applyFont="1" applyFill="1" applyBorder="1" applyAlignment="1">
      <alignment horizontal="center" vertical="center" wrapText="1"/>
    </xf>
    <xf numFmtId="3" fontId="23" fillId="0" borderId="10" xfId="0" applyNumberFormat="1" applyFont="1" applyFill="1" applyBorder="1" applyAlignment="1">
      <alignment horizontal="center" vertical="center" wrapText="1"/>
    </xf>
    <xf numFmtId="0" fontId="23" fillId="0" borderId="10" xfId="0" applyFont="1" applyFill="1" applyBorder="1" applyAlignment="1">
      <alignment horizontal="left" vertical="center" wrapText="1"/>
    </xf>
    <xf numFmtId="166" fontId="23" fillId="0" borderId="13" xfId="0" applyNumberFormat="1" applyFont="1" applyBorder="1" applyAlignment="1">
      <alignment horizontal="center" vertical="center" wrapText="1"/>
    </xf>
    <xf numFmtId="43" fontId="23" fillId="0" borderId="13" xfId="1105" applyFont="1" applyBorder="1" applyAlignment="1">
      <alignment wrapText="1"/>
    </xf>
    <xf numFmtId="49" fontId="23" fillId="0" borderId="10" xfId="0" applyNumberFormat="1" applyFont="1" applyFill="1" applyBorder="1" applyAlignment="1">
      <alignment horizontal="center" vertical="center" wrapText="1"/>
    </xf>
    <xf numFmtId="0" fontId="23" fillId="0" borderId="10" xfId="0" applyFont="1" applyFill="1" applyBorder="1" applyAlignment="1">
      <alignment horizontal="justify" vertical="center" wrapText="1"/>
    </xf>
    <xf numFmtId="170" fontId="27" fillId="0" borderId="13" xfId="1105" applyNumberFormat="1" applyFont="1" applyBorder="1"/>
    <xf numFmtId="49" fontId="23" fillId="0" borderId="10" xfId="0" applyNumberFormat="1" applyFont="1" applyFill="1" applyBorder="1" applyAlignment="1">
      <alignment horizontal="justify" vertical="center" wrapText="1"/>
    </xf>
    <xf numFmtId="170" fontId="23" fillId="0" borderId="13" xfId="1105" applyNumberFormat="1" applyFont="1" applyBorder="1" applyAlignment="1">
      <alignment horizontal="right"/>
    </xf>
    <xf numFmtId="0" fontId="23" fillId="0" borderId="12" xfId="0" applyFont="1" applyFill="1" applyBorder="1" applyAlignment="1">
      <alignment vertical="center" wrapText="1"/>
    </xf>
    <xf numFmtId="3" fontId="23" fillId="0" borderId="13" xfId="0" applyNumberFormat="1" applyFont="1" applyBorder="1" applyAlignment="1">
      <alignment wrapText="1"/>
    </xf>
    <xf numFmtId="0" fontId="23" fillId="0" borderId="13" xfId="0" applyFont="1" applyFill="1" applyBorder="1" applyAlignment="1">
      <alignment horizontal="justify" vertical="center" wrapText="1"/>
    </xf>
    <xf numFmtId="3" fontId="23" fillId="0" borderId="13" xfId="0" applyNumberFormat="1" applyFont="1" applyFill="1" applyBorder="1" applyAlignment="1">
      <alignment horizontal="center" vertical="center" wrapText="1"/>
    </xf>
    <xf numFmtId="49" fontId="23" fillId="0" borderId="13" xfId="0" applyNumberFormat="1" applyFont="1" applyFill="1" applyBorder="1" applyAlignment="1">
      <alignment horizontal="justify" vertical="center" wrapText="1"/>
    </xf>
    <xf numFmtId="49" fontId="23" fillId="0" borderId="13" xfId="0" applyNumberFormat="1" applyFont="1" applyFill="1" applyBorder="1" applyAlignment="1">
      <alignment horizontal="left" vertical="center" wrapText="1"/>
    </xf>
    <xf numFmtId="0" fontId="23" fillId="0" borderId="13" xfId="0" applyFont="1" applyBorder="1" applyAlignment="1">
      <alignment horizontal="justify" vertical="center" wrapText="1"/>
    </xf>
    <xf numFmtId="168" fontId="27" fillId="0" borderId="13" xfId="1105" applyNumberFormat="1" applyFont="1" applyBorder="1" applyAlignment="1">
      <alignment wrapText="1"/>
    </xf>
    <xf numFmtId="0" fontId="23" fillId="0" borderId="13" xfId="0" applyFont="1" applyBorder="1" applyAlignment="1">
      <alignment horizontal="justify" vertical="center"/>
    </xf>
    <xf numFmtId="49" fontId="23" fillId="0" borderId="0" xfId="0" applyNumberFormat="1" applyFont="1"/>
    <xf numFmtId="49" fontId="27" fillId="0" borderId="0" xfId="0" applyNumberFormat="1" applyFont="1"/>
    <xf numFmtId="0" fontId="27" fillId="0" borderId="0" xfId="0" applyFont="1"/>
    <xf numFmtId="0" fontId="23" fillId="0" borderId="0" xfId="0" applyFont="1" applyBorder="1" applyAlignment="1">
      <alignment horizontal="right" vertical="center" wrapText="1"/>
    </xf>
    <xf numFmtId="0" fontId="24" fillId="0" borderId="13" xfId="0" applyFont="1" applyBorder="1" applyAlignment="1">
      <alignment horizontal="justify" vertical="center" wrapText="1"/>
    </xf>
    <xf numFmtId="166" fontId="23" fillId="0" borderId="13" xfId="0" applyNumberFormat="1" applyFont="1" applyBorder="1" applyAlignment="1">
      <alignment horizontal="right" vertical="center" wrapText="1"/>
    </xf>
    <xf numFmtId="164" fontId="4" fillId="0" borderId="13" xfId="0" applyNumberFormat="1" applyFont="1" applyBorder="1" applyAlignment="1">
      <alignment wrapText="1"/>
    </xf>
    <xf numFmtId="168" fontId="4" fillId="0" borderId="13" xfId="1103" applyNumberFormat="1" applyFont="1" applyFill="1" applyBorder="1" applyAlignment="1">
      <alignment vertical="center" wrapText="1"/>
    </xf>
    <xf numFmtId="0" fontId="62" fillId="0" borderId="13" xfId="0" applyFont="1" applyBorder="1" applyAlignment="1">
      <alignment horizontal="center" vertical="center" wrapText="1"/>
    </xf>
    <xf numFmtId="0" fontId="62" fillId="0" borderId="13" xfId="0" applyFont="1" applyBorder="1" applyAlignment="1">
      <alignment horizontal="justify" vertical="center" wrapText="1"/>
    </xf>
    <xf numFmtId="166" fontId="63" fillId="0" borderId="13" xfId="981" applyNumberFormat="1" applyFont="1" applyBorder="1" applyAlignment="1">
      <alignment horizontal="center" vertical="center" wrapText="1"/>
    </xf>
    <xf numFmtId="166" fontId="63" fillId="0" borderId="13" xfId="981" applyNumberFormat="1" applyFont="1" applyBorder="1" applyAlignment="1">
      <alignment horizontal="center" vertical="center"/>
    </xf>
    <xf numFmtId="166" fontId="63" fillId="0" borderId="13" xfId="874" applyNumberFormat="1" applyFont="1" applyBorder="1" applyAlignment="1">
      <alignment horizontal="center" vertical="center" wrapText="1"/>
    </xf>
    <xf numFmtId="164" fontId="23" fillId="0" borderId="13" xfId="0" applyNumberFormat="1" applyFont="1" applyBorder="1" applyAlignment="1">
      <alignment vertical="center" wrapText="1"/>
    </xf>
    <xf numFmtId="43" fontId="64" fillId="0" borderId="13" xfId="1105" applyFont="1" applyBorder="1" applyAlignment="1">
      <alignment wrapText="1"/>
    </xf>
    <xf numFmtId="0" fontId="62" fillId="0" borderId="10"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0" xfId="0" applyFont="1" applyBorder="1" applyAlignment="1">
      <alignment horizontal="justify" vertical="center" wrapText="1"/>
    </xf>
    <xf numFmtId="0" fontId="23" fillId="0" borderId="12" xfId="0" applyFont="1" applyBorder="1" applyAlignment="1">
      <alignment horizontal="justify" vertical="center" wrapText="1"/>
    </xf>
    <xf numFmtId="0" fontId="62" fillId="0" borderId="12" xfId="0" applyFont="1" applyBorder="1" applyAlignment="1">
      <alignment horizontal="justify" vertical="center" wrapText="1"/>
    </xf>
    <xf numFmtId="164" fontId="62" fillId="0" borderId="13" xfId="0" applyNumberFormat="1" applyFont="1" applyFill="1" applyBorder="1" applyAlignment="1">
      <alignment vertical="center" wrapText="1"/>
    </xf>
    <xf numFmtId="43" fontId="65" fillId="0" borderId="13" xfId="1105" applyFont="1" applyBorder="1" applyAlignment="1">
      <alignment wrapText="1"/>
    </xf>
    <xf numFmtId="170" fontId="65" fillId="0" borderId="13" xfId="924" applyNumberFormat="1" applyFont="1" applyFill="1" applyBorder="1" applyAlignment="1" applyProtection="1">
      <alignment wrapText="1"/>
    </xf>
    <xf numFmtId="164" fontId="23" fillId="0" borderId="13" xfId="0" applyNumberFormat="1"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justify" vertical="center" wrapText="1"/>
    </xf>
    <xf numFmtId="3" fontId="62" fillId="0" borderId="10" xfId="0" applyNumberFormat="1" applyFont="1" applyBorder="1" applyAlignment="1">
      <alignment horizontal="right" vertical="center" wrapText="1"/>
    </xf>
    <xf numFmtId="0" fontId="27" fillId="0" borderId="10" xfId="0" applyFont="1" applyBorder="1" applyAlignment="1">
      <alignment horizontal="justify" vertical="center" wrapText="1"/>
    </xf>
    <xf numFmtId="0" fontId="27" fillId="0" borderId="12" xfId="0" applyFont="1" applyBorder="1" applyAlignment="1">
      <alignment horizontal="justify" vertical="center" wrapText="1"/>
    </xf>
    <xf numFmtId="3" fontId="66" fillId="0" borderId="10" xfId="0" applyNumberFormat="1" applyFont="1" applyBorder="1" applyAlignment="1">
      <alignment horizontal="right" vertical="center" wrapText="1"/>
    </xf>
    <xf numFmtId="164" fontId="62" fillId="0" borderId="10" xfId="0" applyNumberFormat="1" applyFont="1" applyBorder="1" applyAlignment="1">
      <alignment vertical="center" wrapText="1"/>
    </xf>
    <xf numFmtId="0" fontId="65" fillId="0" borderId="0" xfId="0" applyFont="1" applyAlignment="1">
      <alignment vertical="center"/>
    </xf>
    <xf numFmtId="0" fontId="23" fillId="0" borderId="0" xfId="0" applyFont="1" applyAlignment="1">
      <alignment horizontal="right" vertical="center"/>
    </xf>
    <xf numFmtId="164" fontId="62" fillId="0" borderId="2" xfId="0" applyNumberFormat="1" applyFont="1" applyFill="1" applyBorder="1" applyAlignment="1">
      <alignment vertical="center" wrapText="1"/>
    </xf>
    <xf numFmtId="0" fontId="62" fillId="0" borderId="10" xfId="0" applyFont="1" applyBorder="1" applyAlignment="1">
      <alignment horizontal="right" vertical="center" wrapText="1"/>
    </xf>
    <xf numFmtId="164" fontId="66" fillId="0" borderId="2" xfId="0" applyNumberFormat="1" applyFont="1" applyFill="1" applyBorder="1" applyAlignment="1">
      <alignment vertical="center" wrapText="1"/>
    </xf>
    <xf numFmtId="3" fontId="23" fillId="0" borderId="13" xfId="0" applyNumberFormat="1" applyFont="1" applyBorder="1" applyAlignment="1">
      <alignment vertical="center"/>
    </xf>
    <xf numFmtId="168" fontId="23" fillId="0" borderId="13" xfId="1105" applyNumberFormat="1" applyFont="1" applyBorder="1" applyAlignment="1">
      <alignment horizontal="right" wrapText="1"/>
    </xf>
    <xf numFmtId="172" fontId="23" fillId="0" borderId="13" xfId="924" applyNumberFormat="1" applyFont="1" applyBorder="1" applyAlignment="1">
      <alignment horizontal="right" wrapText="1"/>
    </xf>
    <xf numFmtId="164" fontId="23" fillId="0" borderId="10" xfId="0" applyNumberFormat="1" applyFont="1" applyBorder="1" applyAlignment="1">
      <alignment horizontal="center" vertical="center" wrapText="1"/>
    </xf>
    <xf numFmtId="172" fontId="23" fillId="0" borderId="13" xfId="924" applyNumberFormat="1" applyFont="1" applyBorder="1" applyAlignment="1">
      <alignment horizontal="right" vertical="center" wrapText="1"/>
    </xf>
    <xf numFmtId="172" fontId="23" fillId="0" borderId="13" xfId="1105" applyNumberFormat="1" applyFont="1" applyBorder="1" applyAlignment="1">
      <alignment horizontal="right" wrapText="1"/>
    </xf>
    <xf numFmtId="170" fontId="23" fillId="0" borderId="10" xfId="924" applyNumberFormat="1" applyFont="1" applyFill="1" applyBorder="1" applyAlignment="1" applyProtection="1">
      <alignment wrapText="1"/>
    </xf>
    <xf numFmtId="170" fontId="23" fillId="0" borderId="13" xfId="1105" applyNumberFormat="1" applyFont="1" applyBorder="1"/>
    <xf numFmtId="0" fontId="23" fillId="0" borderId="14" xfId="0" applyFont="1" applyFill="1" applyBorder="1" applyAlignment="1">
      <alignment horizontal="center" vertical="center" wrapText="1"/>
    </xf>
    <xf numFmtId="0" fontId="23" fillId="0" borderId="15"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10" xfId="0" applyFont="1" applyFill="1" applyBorder="1" applyAlignment="1">
      <alignment vertical="center" wrapText="1"/>
    </xf>
    <xf numFmtId="0" fontId="23" fillId="0" borderId="12" xfId="0" applyFont="1" applyFill="1" applyBorder="1" applyAlignment="1">
      <alignment horizontal="justify" vertical="center" wrapText="1"/>
    </xf>
    <xf numFmtId="170" fontId="64" fillId="0" borderId="13" xfId="924" applyNumberFormat="1" applyFont="1" applyFill="1" applyBorder="1" applyAlignment="1" applyProtection="1">
      <alignment wrapText="1"/>
    </xf>
    <xf numFmtId="49" fontId="23" fillId="0" borderId="10" xfId="0" applyNumberFormat="1" applyFont="1" applyFill="1" applyBorder="1" applyAlignment="1">
      <alignment vertical="center" wrapText="1"/>
    </xf>
    <xf numFmtId="0" fontId="23" fillId="0" borderId="0" xfId="0" applyFont="1" applyFill="1"/>
    <xf numFmtId="168" fontId="23" fillId="0" borderId="13" xfId="1103" applyNumberFormat="1" applyFont="1" applyFill="1" applyBorder="1" applyAlignment="1">
      <alignment horizontal="right" vertical="center" wrapText="1"/>
    </xf>
    <xf numFmtId="168" fontId="23" fillId="0" borderId="13" xfId="1103" applyNumberFormat="1" applyFont="1" applyBorder="1" applyAlignment="1">
      <alignment horizontal="right"/>
    </xf>
    <xf numFmtId="170" fontId="27" fillId="0" borderId="13" xfId="924" applyNumberFormat="1" applyFont="1" applyFill="1" applyBorder="1" applyAlignment="1" applyProtection="1">
      <alignment wrapText="1"/>
    </xf>
    <xf numFmtId="49" fontId="23" fillId="0" borderId="13" xfId="0" applyNumberFormat="1" applyFont="1" applyFill="1" applyBorder="1" applyAlignment="1">
      <alignment vertical="center" wrapText="1"/>
    </xf>
    <xf numFmtId="3" fontId="23" fillId="0" borderId="13" xfId="0" applyNumberFormat="1" applyFont="1" applyFill="1" applyBorder="1" applyAlignment="1">
      <alignment horizontal="right" vertical="center" wrapText="1"/>
    </xf>
    <xf numFmtId="0" fontId="23" fillId="0" borderId="13" xfId="0" quotePrefix="1" applyFont="1" applyFill="1" applyBorder="1" applyAlignment="1">
      <alignment horizontal="center" vertical="center" wrapText="1"/>
    </xf>
    <xf numFmtId="168" fontId="23" fillId="0" borderId="13" xfId="1103" applyNumberFormat="1" applyFont="1" applyFill="1" applyBorder="1" applyAlignment="1">
      <alignment horizontal="justify" vertical="center" wrapText="1"/>
    </xf>
    <xf numFmtId="3" fontId="4" fillId="0" borderId="10" xfId="0" applyNumberFormat="1" applyFont="1" applyBorder="1" applyAlignment="1">
      <alignment horizontal="center" vertical="center" wrapText="1"/>
    </xf>
    <xf numFmtId="10" fontId="4" fillId="0" borderId="13" xfId="0" applyNumberFormat="1" applyFont="1" applyBorder="1" applyAlignment="1">
      <alignment horizontal="center" vertical="center" wrapText="1"/>
    </xf>
    <xf numFmtId="0" fontId="28" fillId="0" borderId="13" xfId="0" applyFont="1" applyFill="1" applyBorder="1" applyAlignment="1">
      <alignment horizontal="center" vertical="center"/>
    </xf>
    <xf numFmtId="0" fontId="23" fillId="0" borderId="13" xfId="0" applyFont="1" applyBorder="1" applyAlignment="1">
      <alignment vertical="center"/>
    </xf>
    <xf numFmtId="0" fontId="23" fillId="0" borderId="19" xfId="0" applyFont="1" applyBorder="1" applyAlignment="1">
      <alignment vertical="center" wrapText="1"/>
    </xf>
    <xf numFmtId="0" fontId="23" fillId="0" borderId="22" xfId="0" applyFont="1" applyBorder="1" applyAlignment="1">
      <alignment vertical="center" wrapText="1"/>
    </xf>
    <xf numFmtId="0" fontId="23" fillId="0" borderId="23" xfId="0" applyFont="1" applyBorder="1" applyAlignment="1">
      <alignment vertical="center" wrapText="1"/>
    </xf>
    <xf numFmtId="0" fontId="23" fillId="0" borderId="13" xfId="0" applyFont="1" applyBorder="1" applyAlignment="1">
      <alignment horizontal="center" vertical="center" wrapText="1"/>
    </xf>
    <xf numFmtId="0" fontId="25" fillId="0" borderId="0" xfId="0" applyFont="1" applyAlignment="1">
      <alignment horizontal="center" wrapText="1"/>
    </xf>
    <xf numFmtId="0" fontId="32" fillId="0" borderId="0" xfId="0" applyFont="1" applyBorder="1" applyAlignment="1">
      <alignment horizontal="center" wrapText="1"/>
    </xf>
    <xf numFmtId="0" fontId="27" fillId="0" borderId="19" xfId="0" applyFont="1" applyBorder="1" applyAlignment="1">
      <alignment horizontal="left" vertical="center"/>
    </xf>
    <xf numFmtId="0" fontId="27" fillId="0" borderId="22" xfId="0" applyFont="1" applyBorder="1" applyAlignment="1">
      <alignment horizontal="left" vertical="center"/>
    </xf>
    <xf numFmtId="0" fontId="27" fillId="0" borderId="23" xfId="0" applyFont="1" applyBorder="1" applyAlignment="1">
      <alignment horizontal="left" vertical="center"/>
    </xf>
    <xf numFmtId="0" fontId="27" fillId="0" borderId="19"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3" xfId="0" applyFont="1" applyFill="1" applyBorder="1" applyAlignment="1">
      <alignment horizontal="left" vertical="center" wrapText="1"/>
    </xf>
    <xf numFmtId="0" fontId="28" fillId="0" borderId="0" xfId="0" applyFont="1" applyBorder="1" applyAlignment="1">
      <alignment horizontal="left" vertical="center" wrapText="1"/>
    </xf>
    <xf numFmtId="0" fontId="22" fillId="0" borderId="0" xfId="0" applyFont="1" applyBorder="1" applyAlignment="1">
      <alignment horizontal="center" wrapText="1"/>
    </xf>
    <xf numFmtId="0" fontId="28" fillId="0" borderId="0" xfId="0" applyFont="1" applyFill="1" applyBorder="1" applyAlignment="1">
      <alignment horizont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31" fillId="0" borderId="19" xfId="0" applyFont="1" applyFill="1" applyBorder="1" applyAlignment="1">
      <alignment horizontal="left" vertical="center" wrapText="1"/>
    </xf>
    <xf numFmtId="0" fontId="31" fillId="0" borderId="22" xfId="0" applyFont="1" applyFill="1" applyBorder="1" applyAlignment="1">
      <alignment horizontal="left" vertical="center" wrapText="1"/>
    </xf>
    <xf numFmtId="0" fontId="31" fillId="0" borderId="23" xfId="0" applyFont="1" applyFill="1" applyBorder="1" applyAlignment="1">
      <alignment horizontal="left" vertical="center" wrapText="1"/>
    </xf>
    <xf numFmtId="0" fontId="4" fillId="0" borderId="0" xfId="0" applyFont="1" applyFill="1" applyBorder="1" applyAlignment="1">
      <alignment horizontal="center" wrapText="1"/>
    </xf>
    <xf numFmtId="0" fontId="31" fillId="0" borderId="17"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0" xfId="0" applyFont="1" applyFill="1" applyAlignment="1">
      <alignment horizontal="left" vertical="center" wrapText="1"/>
    </xf>
    <xf numFmtId="0" fontId="31" fillId="0" borderId="19" xfId="0" applyFont="1" applyFill="1" applyBorder="1" applyAlignment="1">
      <alignment horizontal="center" vertical="center" wrapText="1"/>
    </xf>
    <xf numFmtId="0" fontId="31" fillId="0" borderId="22" xfId="0" applyFont="1" applyFill="1" applyBorder="1" applyAlignment="1">
      <alignment horizontal="center" vertical="center" wrapText="1"/>
    </xf>
    <xf numFmtId="0" fontId="31" fillId="0" borderId="23" xfId="0" applyFont="1" applyFill="1" applyBorder="1" applyAlignment="1">
      <alignment horizontal="center" vertical="center" wrapText="1"/>
    </xf>
    <xf numFmtId="0" fontId="25" fillId="0" borderId="0" xfId="0" applyFont="1" applyFill="1" applyAlignment="1">
      <alignment horizontal="left"/>
    </xf>
    <xf numFmtId="0" fontId="25" fillId="0" borderId="0" xfId="0" applyFont="1" applyAlignment="1">
      <alignment horizontal="left"/>
    </xf>
    <xf numFmtId="0" fontId="4" fillId="0" borderId="0" xfId="0" applyFont="1" applyAlignment="1">
      <alignment horizontal="left" wrapText="1"/>
    </xf>
    <xf numFmtId="0" fontId="4" fillId="0" borderId="0" xfId="0" applyFont="1" applyAlignment="1">
      <alignment horizontal="left"/>
    </xf>
    <xf numFmtId="0" fontId="4" fillId="0" borderId="0" xfId="0" applyFont="1" applyFill="1" applyAlignment="1">
      <alignment horizontal="left"/>
    </xf>
    <xf numFmtId="0" fontId="4" fillId="0" borderId="0" xfId="0" applyFont="1" applyFill="1" applyAlignment="1">
      <alignment horizontal="left" wrapText="1"/>
    </xf>
    <xf numFmtId="0" fontId="4" fillId="0" borderId="11"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left" vertical="center" wrapText="1"/>
    </xf>
    <xf numFmtId="0" fontId="4" fillId="0" borderId="13" xfId="0" applyFont="1" applyBorder="1" applyAlignment="1">
      <alignment horizontal="center" vertical="center" wrapText="1"/>
    </xf>
    <xf numFmtId="49" fontId="4" fillId="0" borderId="0" xfId="0" applyNumberFormat="1" applyFont="1" applyAlignment="1">
      <alignment horizontal="left"/>
    </xf>
    <xf numFmtId="0" fontId="4" fillId="0" borderId="0" xfId="0" applyFont="1" applyBorder="1" applyAlignment="1">
      <alignment wrapText="1"/>
    </xf>
    <xf numFmtId="0" fontId="4" fillId="0" borderId="0" xfId="0" applyFont="1" applyBorder="1" applyAlignment="1">
      <alignment horizontal="justify" vertical="center" wrapText="1"/>
    </xf>
    <xf numFmtId="0" fontId="4" fillId="0" borderId="0" xfId="0" applyFont="1" applyFill="1" applyBorder="1" applyAlignment="1">
      <alignment wrapText="1"/>
    </xf>
    <xf numFmtId="0" fontId="4" fillId="0" borderId="0" xfId="0" applyFont="1" applyFill="1" applyBorder="1" applyAlignment="1">
      <alignment horizontal="left" wrapText="1"/>
    </xf>
    <xf numFmtId="49" fontId="4" fillId="0" borderId="0" xfId="0" applyNumberFormat="1" applyFont="1" applyBorder="1" applyAlignment="1">
      <alignment horizontal="left" vertical="center" wrapText="1"/>
    </xf>
    <xf numFmtId="0" fontId="4" fillId="0" borderId="0" xfId="0" applyFont="1" applyBorder="1" applyAlignment="1">
      <alignment horizontal="left" wrapText="1"/>
    </xf>
    <xf numFmtId="0" fontId="4" fillId="0" borderId="11" xfId="0" applyFont="1" applyFill="1" applyBorder="1" applyAlignment="1">
      <alignment horizontal="left" wrapText="1"/>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0" xfId="0" applyFont="1" applyFill="1" applyAlignment="1">
      <alignment horizontal="left" vertical="top" wrapText="1"/>
    </xf>
    <xf numFmtId="3" fontId="23" fillId="0" borderId="17" xfId="0" applyNumberFormat="1" applyFont="1" applyFill="1" applyBorder="1" applyAlignment="1">
      <alignment horizontal="center" vertical="center" wrapText="1"/>
    </xf>
    <xf numFmtId="3" fontId="23" fillId="0" borderId="16" xfId="0" applyNumberFormat="1" applyFont="1" applyFill="1" applyBorder="1" applyAlignment="1">
      <alignment horizontal="center" vertical="center" wrapText="1"/>
    </xf>
    <xf numFmtId="49" fontId="23" fillId="0" borderId="13" xfId="0" applyNumberFormat="1" applyFont="1" applyFill="1" applyBorder="1" applyAlignment="1">
      <alignment horizontal="left" vertical="center" wrapText="1"/>
    </xf>
    <xf numFmtId="0" fontId="23" fillId="0" borderId="13" xfId="0" applyFont="1" applyFill="1" applyBorder="1" applyAlignment="1">
      <alignment horizontal="left" vertical="center" wrapText="1"/>
    </xf>
    <xf numFmtId="0" fontId="23" fillId="0" borderId="13" xfId="0" applyFont="1" applyFill="1" applyBorder="1" applyAlignment="1">
      <alignment horizontal="center" vertical="center" wrapText="1"/>
    </xf>
    <xf numFmtId="166" fontId="28" fillId="0" borderId="25" xfId="0" applyNumberFormat="1" applyFont="1" applyFill="1" applyBorder="1" applyAlignment="1">
      <alignment horizontal="left" vertical="center" wrapText="1"/>
    </xf>
    <xf numFmtId="166" fontId="28" fillId="0" borderId="26" xfId="0" applyNumberFormat="1" applyFont="1" applyFill="1" applyBorder="1" applyAlignment="1">
      <alignment horizontal="left" vertical="center" wrapText="1"/>
    </xf>
    <xf numFmtId="166" fontId="28" fillId="0" borderId="24" xfId="0" applyNumberFormat="1" applyFont="1" applyFill="1" applyBorder="1" applyAlignment="1">
      <alignment horizontal="left" vertical="center" wrapText="1"/>
    </xf>
    <xf numFmtId="0" fontId="4" fillId="0" borderId="13" xfId="0" applyFont="1" applyFill="1" applyBorder="1" applyAlignment="1">
      <alignment vertical="center" wrapText="1"/>
    </xf>
    <xf numFmtId="0" fontId="4" fillId="0" borderId="13" xfId="0" applyFont="1" applyFill="1" applyBorder="1" applyAlignment="1">
      <alignment horizontal="center" vertical="center" wrapText="1"/>
    </xf>
    <xf numFmtId="0" fontId="23" fillId="0" borderId="13" xfId="0" applyFont="1" applyBorder="1" applyAlignment="1">
      <alignment horizontal="left" vertical="center" wrapText="1"/>
    </xf>
    <xf numFmtId="0" fontId="24" fillId="0" borderId="13" xfId="0" applyFont="1" applyBorder="1" applyAlignment="1">
      <alignment vertical="center" wrapText="1"/>
    </xf>
    <xf numFmtId="0" fontId="24" fillId="0" borderId="13" xfId="0" applyFont="1" applyBorder="1" applyAlignment="1">
      <alignment horizontal="left" vertical="center" wrapText="1"/>
    </xf>
    <xf numFmtId="0" fontId="33" fillId="0" borderId="0" xfId="0" applyFont="1" applyFill="1" applyBorder="1" applyAlignment="1">
      <alignment vertical="center" wrapText="1"/>
    </xf>
    <xf numFmtId="0" fontId="25"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0" xfId="0" applyFont="1" applyAlignment="1">
      <alignment horizontal="left"/>
    </xf>
    <xf numFmtId="0" fontId="4" fillId="0" borderId="13" xfId="0" applyFont="1" applyFill="1" applyBorder="1" applyAlignment="1">
      <alignment horizontal="center" vertical="center"/>
    </xf>
    <xf numFmtId="0" fontId="33" fillId="0" borderId="13" xfId="0" applyFont="1" applyBorder="1" applyAlignment="1">
      <alignment horizontal="center" vertical="center" wrapText="1"/>
    </xf>
    <xf numFmtId="0" fontId="62" fillId="0" borderId="13" xfId="0" applyFont="1" applyBorder="1" applyAlignment="1">
      <alignment horizontal="center" vertical="center" wrapText="1"/>
    </xf>
    <xf numFmtId="0" fontId="25" fillId="0" borderId="19" xfId="0" applyFont="1" applyBorder="1" applyAlignment="1">
      <alignment horizontal="left" vertical="center" wrapText="1"/>
    </xf>
    <xf numFmtId="0" fontId="25" fillId="0" borderId="22" xfId="0" applyFont="1" applyBorder="1" applyAlignment="1">
      <alignment horizontal="left" vertical="center" wrapText="1"/>
    </xf>
    <xf numFmtId="0" fontId="25" fillId="0" borderId="23" xfId="0" applyFont="1" applyBorder="1" applyAlignment="1">
      <alignment horizontal="left" vertical="center" wrapText="1"/>
    </xf>
    <xf numFmtId="0" fontId="52" fillId="0" borderId="0" xfId="870" applyFont="1" applyBorder="1" applyAlignment="1">
      <alignment horizontal="left" vertical="top" wrapText="1"/>
    </xf>
    <xf numFmtId="0" fontId="55" fillId="0" borderId="0" xfId="870" applyFont="1" applyBorder="1" applyAlignment="1">
      <alignment horizontal="left" vertical="top" wrapText="1"/>
    </xf>
    <xf numFmtId="0" fontId="27" fillId="0" borderId="0" xfId="979" applyFont="1" applyAlignment="1">
      <alignment horizontal="center"/>
    </xf>
    <xf numFmtId="0" fontId="4" fillId="0" borderId="0" xfId="870" applyFont="1" applyBorder="1" applyAlignment="1">
      <alignment horizontal="left" wrapText="1"/>
    </xf>
    <xf numFmtId="0" fontId="25" fillId="0" borderId="28" xfId="979" applyFont="1" applyBorder="1" applyAlignment="1">
      <alignment horizontal="left" vertical="center"/>
    </xf>
    <xf numFmtId="0" fontId="25" fillId="0" borderId="0" xfId="979" applyFont="1" applyBorder="1" applyAlignment="1">
      <alignment horizontal="left" vertical="center"/>
    </xf>
    <xf numFmtId="0" fontId="25" fillId="0" borderId="29" xfId="979" applyFont="1" applyBorder="1" applyAlignment="1">
      <alignment horizontal="left" vertical="center"/>
    </xf>
    <xf numFmtId="0" fontId="25" fillId="0" borderId="30" xfId="979" applyFont="1" applyBorder="1" applyAlignment="1">
      <alignment horizontal="left" vertical="center" wrapText="1"/>
    </xf>
    <xf numFmtId="0" fontId="25" fillId="0" borderId="26" xfId="979" applyFont="1" applyBorder="1" applyAlignment="1">
      <alignment horizontal="left" vertical="center" wrapText="1"/>
    </xf>
    <xf numFmtId="0" fontId="25" fillId="0" borderId="31" xfId="979" applyFont="1" applyBorder="1" applyAlignment="1">
      <alignment horizontal="left" vertical="center" wrapText="1"/>
    </xf>
    <xf numFmtId="0" fontId="4" fillId="0" borderId="27" xfId="0" applyFont="1" applyBorder="1" applyAlignment="1">
      <alignment horizontal="left" vertical="center" wrapText="1"/>
    </xf>
    <xf numFmtId="0" fontId="4" fillId="0" borderId="20" xfId="0" applyFont="1" applyBorder="1" applyAlignment="1">
      <alignment horizontal="left" vertical="center" wrapText="1"/>
    </xf>
    <xf numFmtId="0" fontId="33" fillId="0" borderId="10" xfId="0" applyFont="1" applyBorder="1" applyAlignment="1">
      <alignment horizontal="center" vertical="center" wrapText="1"/>
    </xf>
    <xf numFmtId="0" fontId="3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3" fillId="0" borderId="12" xfId="0" applyFont="1" applyBorder="1" applyAlignment="1">
      <alignment horizontal="center" vertical="center" wrapText="1"/>
    </xf>
    <xf numFmtId="0" fontId="4" fillId="0" borderId="0" xfId="0" applyFont="1" applyBorder="1" applyAlignment="1">
      <alignment vertical="center" wrapText="1"/>
    </xf>
    <xf numFmtId="0" fontId="33" fillId="0" borderId="0" xfId="0" applyFont="1" applyBorder="1" applyAlignment="1">
      <alignment horizontal="left" vertical="center" wrapText="1"/>
    </xf>
    <xf numFmtId="0" fontId="25" fillId="0" borderId="0" xfId="0" applyFont="1" applyFill="1" applyBorder="1" applyAlignment="1">
      <alignment wrapText="1"/>
    </xf>
    <xf numFmtId="0" fontId="23" fillId="0" borderId="10" xfId="0" applyFont="1" applyFill="1" applyBorder="1" applyAlignment="1">
      <alignment horizontal="center" vertical="center" wrapText="1"/>
    </xf>
    <xf numFmtId="0" fontId="23" fillId="0" borderId="12" xfId="0" applyFont="1" applyFill="1" applyBorder="1" applyAlignment="1">
      <alignment horizontal="center" vertical="center" wrapText="1"/>
    </xf>
    <xf numFmtId="0" fontId="4" fillId="0" borderId="0" xfId="0" applyFont="1" applyBorder="1" applyAlignment="1">
      <alignment horizontal="center" wrapText="1"/>
    </xf>
    <xf numFmtId="0" fontId="25" fillId="0" borderId="0" xfId="0" applyFont="1" applyBorder="1" applyAlignment="1">
      <alignment wrapText="1"/>
    </xf>
    <xf numFmtId="0" fontId="35" fillId="0" borderId="0" xfId="0" applyFont="1" applyBorder="1" applyAlignment="1">
      <alignment horizontal="left" wrapText="1"/>
    </xf>
    <xf numFmtId="0" fontId="23" fillId="0" borderId="17" xfId="0" applyFont="1" applyBorder="1" applyAlignment="1">
      <alignment horizontal="center" vertical="center" wrapText="1"/>
    </xf>
    <xf numFmtId="0" fontId="23" fillId="0" borderId="16" xfId="0" applyFont="1" applyBorder="1" applyAlignment="1">
      <alignment horizontal="center" vertical="center" wrapText="1"/>
    </xf>
    <xf numFmtId="0" fontId="37" fillId="0" borderId="1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13" xfId="0" applyFont="1" applyBorder="1" applyAlignment="1">
      <alignment horizontal="center" vertical="center" wrapText="1"/>
    </xf>
  </cellXfs>
  <cellStyles count="1130">
    <cellStyle name="20% - Акцент1 1" xfId="1"/>
    <cellStyle name="20% - Акцент1 10" xfId="2"/>
    <cellStyle name="20% - Акцент1 11" xfId="3"/>
    <cellStyle name="20% - Акцент1 12" xfId="4"/>
    <cellStyle name="20% - Акцент1 13" xfId="5"/>
    <cellStyle name="20% - Акцент1 14" xfId="6"/>
    <cellStyle name="20% - Акцент1 15" xfId="7"/>
    <cellStyle name="20% - Акцент1 16" xfId="8"/>
    <cellStyle name="20% - Акцент1 17" xfId="9"/>
    <cellStyle name="20% - Акцент1 18" xfId="10"/>
    <cellStyle name="20% - Акцент1 19" xfId="11"/>
    <cellStyle name="20% - Акцент1 2" xfId="12"/>
    <cellStyle name="20% - Акцент1 20" xfId="13"/>
    <cellStyle name="20% - Акцент1 21" xfId="14"/>
    <cellStyle name="20% - Акцент1 22" xfId="15"/>
    <cellStyle name="20% - Акцент1 23" xfId="16"/>
    <cellStyle name="20% - Акцент1 24" xfId="17"/>
    <cellStyle name="20% - Акцент1 3" xfId="18"/>
    <cellStyle name="20% - Акцент1 4" xfId="19"/>
    <cellStyle name="20% - Акцент1 5" xfId="20"/>
    <cellStyle name="20% - Акцент1 6" xfId="21"/>
    <cellStyle name="20% - Акцент1 7" xfId="22"/>
    <cellStyle name="20% - Акцент1 8" xfId="23"/>
    <cellStyle name="20% - Акцент1 9" xfId="24"/>
    <cellStyle name="20% - Акцент2 1" xfId="25"/>
    <cellStyle name="20% - Акцент2 10" xfId="26"/>
    <cellStyle name="20% - Акцент2 11" xfId="27"/>
    <cellStyle name="20% - Акцент2 12" xfId="28"/>
    <cellStyle name="20% - Акцент2 13" xfId="29"/>
    <cellStyle name="20% - Акцент2 14" xfId="30"/>
    <cellStyle name="20% - Акцент2 15" xfId="31"/>
    <cellStyle name="20% - Акцент2 16" xfId="32"/>
    <cellStyle name="20% - Акцент2 17" xfId="33"/>
    <cellStyle name="20% - Акцент2 18" xfId="34"/>
    <cellStyle name="20% - Акцент2 19" xfId="35"/>
    <cellStyle name="20% - Акцент2 2" xfId="36"/>
    <cellStyle name="20% - Акцент2 20" xfId="37"/>
    <cellStyle name="20% - Акцент2 21" xfId="38"/>
    <cellStyle name="20% - Акцент2 22" xfId="39"/>
    <cellStyle name="20% - Акцент2 23" xfId="40"/>
    <cellStyle name="20% - Акцент2 24" xfId="41"/>
    <cellStyle name="20% - Акцент2 3" xfId="42"/>
    <cellStyle name="20% - Акцент2 4" xfId="43"/>
    <cellStyle name="20% - Акцент2 5" xfId="44"/>
    <cellStyle name="20% - Акцент2 6" xfId="45"/>
    <cellStyle name="20% - Акцент2 7" xfId="46"/>
    <cellStyle name="20% - Акцент2 8" xfId="47"/>
    <cellStyle name="20% - Акцент2 9" xfId="48"/>
    <cellStyle name="20% - Акцент3 1" xfId="49"/>
    <cellStyle name="20% - Акцент3 10" xfId="50"/>
    <cellStyle name="20% - Акцент3 11" xfId="51"/>
    <cellStyle name="20% - Акцент3 12" xfId="52"/>
    <cellStyle name="20% - Акцент3 13" xfId="53"/>
    <cellStyle name="20% - Акцент3 14" xfId="54"/>
    <cellStyle name="20% - Акцент3 15" xfId="55"/>
    <cellStyle name="20% - Акцент3 16" xfId="56"/>
    <cellStyle name="20% - Акцент3 17" xfId="57"/>
    <cellStyle name="20% - Акцент3 18" xfId="58"/>
    <cellStyle name="20% - Акцент3 19" xfId="59"/>
    <cellStyle name="20% - Акцент3 2" xfId="60"/>
    <cellStyle name="20% - Акцент3 20" xfId="61"/>
    <cellStyle name="20% - Акцент3 21" xfId="62"/>
    <cellStyle name="20% - Акцент3 22" xfId="63"/>
    <cellStyle name="20% - Акцент3 23" xfId="64"/>
    <cellStyle name="20% - Акцент3 24" xfId="65"/>
    <cellStyle name="20% - Акцент3 3" xfId="66"/>
    <cellStyle name="20% - Акцент3 4" xfId="67"/>
    <cellStyle name="20% - Акцент3 5" xfId="68"/>
    <cellStyle name="20% - Акцент3 6" xfId="69"/>
    <cellStyle name="20% - Акцент3 7" xfId="70"/>
    <cellStyle name="20% - Акцент3 8" xfId="71"/>
    <cellStyle name="20% - Акцент3 9" xfId="72"/>
    <cellStyle name="20% - Акцент4 1" xfId="73"/>
    <cellStyle name="20% - Акцент4 10" xfId="74"/>
    <cellStyle name="20% - Акцент4 11" xfId="75"/>
    <cellStyle name="20% - Акцент4 12" xfId="76"/>
    <cellStyle name="20% - Акцент4 13" xfId="77"/>
    <cellStyle name="20% - Акцент4 14" xfId="78"/>
    <cellStyle name="20% - Акцент4 15" xfId="79"/>
    <cellStyle name="20% - Акцент4 16" xfId="80"/>
    <cellStyle name="20% - Акцент4 17" xfId="81"/>
    <cellStyle name="20% - Акцент4 18" xfId="82"/>
    <cellStyle name="20% - Акцент4 19" xfId="83"/>
    <cellStyle name="20% - Акцент4 2" xfId="84"/>
    <cellStyle name="20% - Акцент4 20" xfId="85"/>
    <cellStyle name="20% - Акцент4 21" xfId="86"/>
    <cellStyle name="20% - Акцент4 22" xfId="87"/>
    <cellStyle name="20% - Акцент4 23" xfId="88"/>
    <cellStyle name="20% - Акцент4 24" xfId="89"/>
    <cellStyle name="20% - Акцент4 3" xfId="90"/>
    <cellStyle name="20% - Акцент4 4" xfId="91"/>
    <cellStyle name="20% - Акцент4 5" xfId="92"/>
    <cellStyle name="20% - Акцент4 6" xfId="93"/>
    <cellStyle name="20% - Акцент4 7" xfId="94"/>
    <cellStyle name="20% - Акцент4 8" xfId="95"/>
    <cellStyle name="20% - Акцент4 9" xfId="96"/>
    <cellStyle name="20% - Акцент5 1" xfId="97"/>
    <cellStyle name="20% - Акцент5 10" xfId="98"/>
    <cellStyle name="20% - Акцент5 11" xfId="99"/>
    <cellStyle name="20% - Акцент5 12" xfId="100"/>
    <cellStyle name="20% - Акцент5 13" xfId="101"/>
    <cellStyle name="20% - Акцент5 14" xfId="102"/>
    <cellStyle name="20% - Акцент5 15" xfId="103"/>
    <cellStyle name="20% - Акцент5 16" xfId="104"/>
    <cellStyle name="20% - Акцент5 17" xfId="105"/>
    <cellStyle name="20% - Акцент5 18" xfId="106"/>
    <cellStyle name="20% - Акцент5 19" xfId="107"/>
    <cellStyle name="20% - Акцент5 2" xfId="108"/>
    <cellStyle name="20% - Акцент5 20" xfId="109"/>
    <cellStyle name="20% - Акцент5 21" xfId="110"/>
    <cellStyle name="20% - Акцент5 22" xfId="111"/>
    <cellStyle name="20% - Акцент5 23" xfId="112"/>
    <cellStyle name="20% - Акцент5 24" xfId="113"/>
    <cellStyle name="20% - Акцент5 3" xfId="114"/>
    <cellStyle name="20% - Акцент5 4" xfId="115"/>
    <cellStyle name="20% - Акцент5 5" xfId="116"/>
    <cellStyle name="20% - Акцент5 6" xfId="117"/>
    <cellStyle name="20% - Акцент5 7" xfId="118"/>
    <cellStyle name="20% - Акцент5 8" xfId="119"/>
    <cellStyle name="20% - Акцент5 9" xfId="120"/>
    <cellStyle name="20% - Акцент6 1" xfId="121"/>
    <cellStyle name="20% - Акцент6 10" xfId="122"/>
    <cellStyle name="20% - Акцент6 11" xfId="123"/>
    <cellStyle name="20% - Акцент6 12" xfId="124"/>
    <cellStyle name="20% - Акцент6 13" xfId="125"/>
    <cellStyle name="20% - Акцент6 14" xfId="126"/>
    <cellStyle name="20% - Акцент6 15" xfId="127"/>
    <cellStyle name="20% - Акцент6 16" xfId="128"/>
    <cellStyle name="20% - Акцент6 17" xfId="129"/>
    <cellStyle name="20% - Акцент6 18" xfId="130"/>
    <cellStyle name="20% - Акцент6 19" xfId="131"/>
    <cellStyle name="20% - Акцент6 2" xfId="132"/>
    <cellStyle name="20% - Акцент6 20" xfId="133"/>
    <cellStyle name="20% - Акцент6 21" xfId="134"/>
    <cellStyle name="20% - Акцент6 22" xfId="135"/>
    <cellStyle name="20% - Акцент6 23" xfId="136"/>
    <cellStyle name="20% - Акцент6 24" xfId="137"/>
    <cellStyle name="20% - Акцент6 3" xfId="138"/>
    <cellStyle name="20% - Акцент6 4" xfId="139"/>
    <cellStyle name="20% - Акцент6 5" xfId="140"/>
    <cellStyle name="20% - Акцент6 6" xfId="141"/>
    <cellStyle name="20% - Акцент6 7" xfId="142"/>
    <cellStyle name="20% - Акцент6 8" xfId="143"/>
    <cellStyle name="20% - Акцент6 9" xfId="144"/>
    <cellStyle name="40% - Акцент1 1" xfId="145"/>
    <cellStyle name="40% - Акцент1 10" xfId="146"/>
    <cellStyle name="40% - Акцент1 11" xfId="147"/>
    <cellStyle name="40% - Акцент1 12" xfId="148"/>
    <cellStyle name="40% - Акцент1 13" xfId="149"/>
    <cellStyle name="40% - Акцент1 14" xfId="150"/>
    <cellStyle name="40% - Акцент1 15" xfId="151"/>
    <cellStyle name="40% - Акцент1 16" xfId="152"/>
    <cellStyle name="40% - Акцент1 17" xfId="153"/>
    <cellStyle name="40% - Акцент1 18" xfId="154"/>
    <cellStyle name="40% - Акцент1 19" xfId="155"/>
    <cellStyle name="40% - Акцент1 2" xfId="156"/>
    <cellStyle name="40% - Акцент1 20" xfId="157"/>
    <cellStyle name="40% - Акцент1 21" xfId="158"/>
    <cellStyle name="40% - Акцент1 22" xfId="159"/>
    <cellStyle name="40% - Акцент1 23" xfId="160"/>
    <cellStyle name="40% - Акцент1 24" xfId="161"/>
    <cellStyle name="40% - Акцент1 3" xfId="162"/>
    <cellStyle name="40% - Акцент1 4" xfId="163"/>
    <cellStyle name="40% - Акцент1 5" xfId="164"/>
    <cellStyle name="40% - Акцент1 6" xfId="165"/>
    <cellStyle name="40% - Акцент1 7" xfId="166"/>
    <cellStyle name="40% - Акцент1 8" xfId="167"/>
    <cellStyle name="40% - Акцент1 9" xfId="168"/>
    <cellStyle name="40% - Акцент2 1" xfId="169"/>
    <cellStyle name="40% - Акцент2 10" xfId="170"/>
    <cellStyle name="40% - Акцент2 11" xfId="171"/>
    <cellStyle name="40% - Акцент2 12" xfId="172"/>
    <cellStyle name="40% - Акцент2 13" xfId="173"/>
    <cellStyle name="40% - Акцент2 14" xfId="174"/>
    <cellStyle name="40% - Акцент2 15" xfId="175"/>
    <cellStyle name="40% - Акцент2 16" xfId="176"/>
    <cellStyle name="40% - Акцент2 17" xfId="177"/>
    <cellStyle name="40% - Акцент2 18" xfId="178"/>
    <cellStyle name="40% - Акцент2 19" xfId="179"/>
    <cellStyle name="40% - Акцент2 2" xfId="180"/>
    <cellStyle name="40% - Акцент2 20" xfId="181"/>
    <cellStyle name="40% - Акцент2 21" xfId="182"/>
    <cellStyle name="40% - Акцент2 22" xfId="183"/>
    <cellStyle name="40% - Акцент2 23" xfId="184"/>
    <cellStyle name="40% - Акцент2 24" xfId="185"/>
    <cellStyle name="40% - Акцент2 3" xfId="186"/>
    <cellStyle name="40% - Акцент2 4" xfId="187"/>
    <cellStyle name="40% - Акцент2 5" xfId="188"/>
    <cellStyle name="40% - Акцент2 6" xfId="189"/>
    <cellStyle name="40% - Акцент2 7" xfId="190"/>
    <cellStyle name="40% - Акцент2 8" xfId="191"/>
    <cellStyle name="40% - Акцент2 9" xfId="192"/>
    <cellStyle name="40% - Акцент3 1" xfId="193"/>
    <cellStyle name="40% - Акцент3 10" xfId="194"/>
    <cellStyle name="40% - Акцент3 11" xfId="195"/>
    <cellStyle name="40% - Акцент3 12" xfId="196"/>
    <cellStyle name="40% - Акцент3 13" xfId="197"/>
    <cellStyle name="40% - Акцент3 14" xfId="198"/>
    <cellStyle name="40% - Акцент3 15" xfId="199"/>
    <cellStyle name="40% - Акцент3 16" xfId="200"/>
    <cellStyle name="40% - Акцент3 17" xfId="201"/>
    <cellStyle name="40% - Акцент3 18" xfId="202"/>
    <cellStyle name="40% - Акцент3 19" xfId="203"/>
    <cellStyle name="40% - Акцент3 2" xfId="204"/>
    <cellStyle name="40% - Акцент3 20" xfId="205"/>
    <cellStyle name="40% - Акцент3 21" xfId="206"/>
    <cellStyle name="40% - Акцент3 22" xfId="207"/>
    <cellStyle name="40% - Акцент3 23" xfId="208"/>
    <cellStyle name="40% - Акцент3 24" xfId="209"/>
    <cellStyle name="40% - Акцент3 3" xfId="210"/>
    <cellStyle name="40% - Акцент3 4" xfId="211"/>
    <cellStyle name="40% - Акцент3 5" xfId="212"/>
    <cellStyle name="40% - Акцент3 6" xfId="213"/>
    <cellStyle name="40% - Акцент3 7" xfId="214"/>
    <cellStyle name="40% - Акцент3 8" xfId="215"/>
    <cellStyle name="40% - Акцент3 9" xfId="216"/>
    <cellStyle name="40% - Акцент4 1" xfId="217"/>
    <cellStyle name="40% - Акцент4 10" xfId="218"/>
    <cellStyle name="40% - Акцент4 11" xfId="219"/>
    <cellStyle name="40% - Акцент4 12" xfId="220"/>
    <cellStyle name="40% - Акцент4 13" xfId="221"/>
    <cellStyle name="40% - Акцент4 14" xfId="222"/>
    <cellStyle name="40% - Акцент4 15" xfId="223"/>
    <cellStyle name="40% - Акцент4 16" xfId="224"/>
    <cellStyle name="40% - Акцент4 17" xfId="225"/>
    <cellStyle name="40% - Акцент4 18" xfId="226"/>
    <cellStyle name="40% - Акцент4 19" xfId="227"/>
    <cellStyle name="40% - Акцент4 2" xfId="228"/>
    <cellStyle name="40% - Акцент4 20" xfId="229"/>
    <cellStyle name="40% - Акцент4 21" xfId="230"/>
    <cellStyle name="40% - Акцент4 22" xfId="231"/>
    <cellStyle name="40% - Акцент4 23" xfId="232"/>
    <cellStyle name="40% - Акцент4 24" xfId="233"/>
    <cellStyle name="40% - Акцент4 3" xfId="234"/>
    <cellStyle name="40% - Акцент4 4" xfId="235"/>
    <cellStyle name="40% - Акцент4 5" xfId="236"/>
    <cellStyle name="40% - Акцент4 6" xfId="237"/>
    <cellStyle name="40% - Акцент4 7" xfId="238"/>
    <cellStyle name="40% - Акцент4 8" xfId="239"/>
    <cellStyle name="40% - Акцент4 9" xfId="240"/>
    <cellStyle name="40% - Акцент5 1" xfId="241"/>
    <cellStyle name="40% - Акцент5 10" xfId="242"/>
    <cellStyle name="40% - Акцент5 11" xfId="243"/>
    <cellStyle name="40% - Акцент5 12" xfId="244"/>
    <cellStyle name="40% - Акцент5 13" xfId="245"/>
    <cellStyle name="40% - Акцент5 14" xfId="246"/>
    <cellStyle name="40% - Акцент5 15" xfId="247"/>
    <cellStyle name="40% - Акцент5 16" xfId="248"/>
    <cellStyle name="40% - Акцент5 17" xfId="249"/>
    <cellStyle name="40% - Акцент5 18" xfId="250"/>
    <cellStyle name="40% - Акцент5 19" xfId="251"/>
    <cellStyle name="40% - Акцент5 2" xfId="252"/>
    <cellStyle name="40% - Акцент5 20" xfId="253"/>
    <cellStyle name="40% - Акцент5 21" xfId="254"/>
    <cellStyle name="40% - Акцент5 22" xfId="255"/>
    <cellStyle name="40% - Акцент5 23" xfId="256"/>
    <cellStyle name="40% - Акцент5 24" xfId="257"/>
    <cellStyle name="40% - Акцент5 3" xfId="258"/>
    <cellStyle name="40% - Акцент5 4" xfId="259"/>
    <cellStyle name="40% - Акцент5 5" xfId="260"/>
    <cellStyle name="40% - Акцент5 6" xfId="261"/>
    <cellStyle name="40% - Акцент5 7" xfId="262"/>
    <cellStyle name="40% - Акцент5 8" xfId="263"/>
    <cellStyle name="40% - Акцент5 9" xfId="264"/>
    <cellStyle name="40% - Акцент6 1" xfId="265"/>
    <cellStyle name="40% - Акцент6 10" xfId="266"/>
    <cellStyle name="40% - Акцент6 11" xfId="267"/>
    <cellStyle name="40% - Акцент6 12" xfId="268"/>
    <cellStyle name="40% - Акцент6 13" xfId="269"/>
    <cellStyle name="40% - Акцент6 14" xfId="270"/>
    <cellStyle name="40% - Акцент6 15" xfId="271"/>
    <cellStyle name="40% - Акцент6 16" xfId="272"/>
    <cellStyle name="40% - Акцент6 17" xfId="273"/>
    <cellStyle name="40% - Акцент6 18" xfId="274"/>
    <cellStyle name="40% - Акцент6 19" xfId="275"/>
    <cellStyle name="40% - Акцент6 2" xfId="276"/>
    <cellStyle name="40% - Акцент6 20" xfId="277"/>
    <cellStyle name="40% - Акцент6 21" xfId="278"/>
    <cellStyle name="40% - Акцент6 22" xfId="279"/>
    <cellStyle name="40% - Акцент6 23" xfId="280"/>
    <cellStyle name="40% - Акцент6 24" xfId="281"/>
    <cellStyle name="40% - Акцент6 3" xfId="282"/>
    <cellStyle name="40% - Акцент6 4" xfId="283"/>
    <cellStyle name="40% - Акцент6 5" xfId="284"/>
    <cellStyle name="40% - Акцент6 6" xfId="285"/>
    <cellStyle name="40% - Акцент6 7" xfId="286"/>
    <cellStyle name="40% - Акцент6 8" xfId="287"/>
    <cellStyle name="40% - Акцент6 9" xfId="288"/>
    <cellStyle name="60% - Акцент1 1" xfId="289"/>
    <cellStyle name="60% - Акцент1 10" xfId="290"/>
    <cellStyle name="60% - Акцент1 11" xfId="291"/>
    <cellStyle name="60% - Акцент1 12" xfId="292"/>
    <cellStyle name="60% - Акцент1 13" xfId="293"/>
    <cellStyle name="60% - Акцент1 14" xfId="294"/>
    <cellStyle name="60% - Акцент1 15" xfId="295"/>
    <cellStyle name="60% - Акцент1 16" xfId="296"/>
    <cellStyle name="60% - Акцент1 17" xfId="297"/>
    <cellStyle name="60% - Акцент1 18" xfId="298"/>
    <cellStyle name="60% - Акцент1 19" xfId="299"/>
    <cellStyle name="60% - Акцент1 2" xfId="300"/>
    <cellStyle name="60% - Акцент1 20" xfId="301"/>
    <cellStyle name="60% - Акцент1 21" xfId="302"/>
    <cellStyle name="60% - Акцент1 22" xfId="303"/>
    <cellStyle name="60% - Акцент1 23" xfId="304"/>
    <cellStyle name="60% - Акцент1 24" xfId="305"/>
    <cellStyle name="60% - Акцент1 3" xfId="306"/>
    <cellStyle name="60% - Акцент1 4" xfId="307"/>
    <cellStyle name="60% - Акцент1 5" xfId="308"/>
    <cellStyle name="60% - Акцент1 6" xfId="309"/>
    <cellStyle name="60% - Акцент1 7" xfId="310"/>
    <cellStyle name="60% - Акцент1 8" xfId="311"/>
    <cellStyle name="60% - Акцент1 9" xfId="312"/>
    <cellStyle name="60% - Акцент2 1" xfId="313"/>
    <cellStyle name="60% - Акцент2 10" xfId="314"/>
    <cellStyle name="60% - Акцент2 11" xfId="315"/>
    <cellStyle name="60% - Акцент2 12" xfId="316"/>
    <cellStyle name="60% - Акцент2 13" xfId="317"/>
    <cellStyle name="60% - Акцент2 14" xfId="318"/>
    <cellStyle name="60% - Акцент2 15" xfId="319"/>
    <cellStyle name="60% - Акцент2 16" xfId="320"/>
    <cellStyle name="60% - Акцент2 17" xfId="321"/>
    <cellStyle name="60% - Акцент2 18" xfId="322"/>
    <cellStyle name="60% - Акцент2 19" xfId="323"/>
    <cellStyle name="60% - Акцент2 2" xfId="324"/>
    <cellStyle name="60% - Акцент2 20" xfId="325"/>
    <cellStyle name="60% - Акцент2 21" xfId="326"/>
    <cellStyle name="60% - Акцент2 22" xfId="327"/>
    <cellStyle name="60% - Акцент2 23" xfId="328"/>
    <cellStyle name="60% - Акцент2 24" xfId="329"/>
    <cellStyle name="60% - Акцент2 3" xfId="330"/>
    <cellStyle name="60% - Акцент2 4" xfId="331"/>
    <cellStyle name="60% - Акцент2 5" xfId="332"/>
    <cellStyle name="60% - Акцент2 6" xfId="333"/>
    <cellStyle name="60% - Акцент2 7" xfId="334"/>
    <cellStyle name="60% - Акцент2 8" xfId="335"/>
    <cellStyle name="60% - Акцент2 9" xfId="336"/>
    <cellStyle name="60% - Акцент3 1" xfId="337"/>
    <cellStyle name="60% - Акцент3 10" xfId="338"/>
    <cellStyle name="60% - Акцент3 11" xfId="339"/>
    <cellStyle name="60% - Акцент3 12" xfId="340"/>
    <cellStyle name="60% - Акцент3 13" xfId="341"/>
    <cellStyle name="60% - Акцент3 14" xfId="342"/>
    <cellStyle name="60% - Акцент3 15" xfId="343"/>
    <cellStyle name="60% - Акцент3 16" xfId="344"/>
    <cellStyle name="60% - Акцент3 17" xfId="345"/>
    <cellStyle name="60% - Акцент3 18" xfId="346"/>
    <cellStyle name="60% - Акцент3 19" xfId="347"/>
    <cellStyle name="60% - Акцент3 2" xfId="348"/>
    <cellStyle name="60% - Акцент3 20" xfId="349"/>
    <cellStyle name="60% - Акцент3 21" xfId="350"/>
    <cellStyle name="60% - Акцент3 22" xfId="351"/>
    <cellStyle name="60% - Акцент3 23" xfId="352"/>
    <cellStyle name="60% - Акцент3 24" xfId="353"/>
    <cellStyle name="60% - Акцент3 3" xfId="354"/>
    <cellStyle name="60% - Акцент3 4" xfId="355"/>
    <cellStyle name="60% - Акцент3 5" xfId="356"/>
    <cellStyle name="60% - Акцент3 6" xfId="357"/>
    <cellStyle name="60% - Акцент3 7" xfId="358"/>
    <cellStyle name="60% - Акцент3 8" xfId="359"/>
    <cellStyle name="60% - Акцент3 9" xfId="360"/>
    <cellStyle name="60% - Акцент4 1" xfId="361"/>
    <cellStyle name="60% - Акцент4 10" xfId="362"/>
    <cellStyle name="60% - Акцент4 11" xfId="363"/>
    <cellStyle name="60% - Акцент4 12" xfId="364"/>
    <cellStyle name="60% - Акцент4 13" xfId="365"/>
    <cellStyle name="60% - Акцент4 14" xfId="366"/>
    <cellStyle name="60% - Акцент4 15" xfId="367"/>
    <cellStyle name="60% - Акцент4 16" xfId="368"/>
    <cellStyle name="60% - Акцент4 17" xfId="369"/>
    <cellStyle name="60% - Акцент4 18" xfId="370"/>
    <cellStyle name="60% - Акцент4 19" xfId="371"/>
    <cellStyle name="60% - Акцент4 2" xfId="372"/>
    <cellStyle name="60% - Акцент4 20" xfId="373"/>
    <cellStyle name="60% - Акцент4 21" xfId="374"/>
    <cellStyle name="60% - Акцент4 22" xfId="375"/>
    <cellStyle name="60% - Акцент4 23" xfId="376"/>
    <cellStyle name="60% - Акцент4 24" xfId="377"/>
    <cellStyle name="60% - Акцент4 3" xfId="378"/>
    <cellStyle name="60% - Акцент4 4" xfId="379"/>
    <cellStyle name="60% - Акцент4 5" xfId="380"/>
    <cellStyle name="60% - Акцент4 6" xfId="381"/>
    <cellStyle name="60% - Акцент4 7" xfId="382"/>
    <cellStyle name="60% - Акцент4 8" xfId="383"/>
    <cellStyle name="60% - Акцент4 9" xfId="384"/>
    <cellStyle name="60% - Акцент5 1" xfId="385"/>
    <cellStyle name="60% - Акцент5 10" xfId="386"/>
    <cellStyle name="60% - Акцент5 11" xfId="387"/>
    <cellStyle name="60% - Акцент5 12" xfId="388"/>
    <cellStyle name="60% - Акцент5 13" xfId="389"/>
    <cellStyle name="60% - Акцент5 14" xfId="390"/>
    <cellStyle name="60% - Акцент5 15" xfId="391"/>
    <cellStyle name="60% - Акцент5 16" xfId="392"/>
    <cellStyle name="60% - Акцент5 17" xfId="393"/>
    <cellStyle name="60% - Акцент5 18" xfId="394"/>
    <cellStyle name="60% - Акцент5 19" xfId="395"/>
    <cellStyle name="60% - Акцент5 2" xfId="396"/>
    <cellStyle name="60% - Акцент5 20" xfId="397"/>
    <cellStyle name="60% - Акцент5 21" xfId="398"/>
    <cellStyle name="60% - Акцент5 22" xfId="399"/>
    <cellStyle name="60% - Акцент5 23" xfId="400"/>
    <cellStyle name="60% - Акцент5 24" xfId="401"/>
    <cellStyle name="60% - Акцент5 3" xfId="402"/>
    <cellStyle name="60% - Акцент5 4" xfId="403"/>
    <cellStyle name="60% - Акцент5 5" xfId="404"/>
    <cellStyle name="60% - Акцент5 6" xfId="405"/>
    <cellStyle name="60% - Акцент5 7" xfId="406"/>
    <cellStyle name="60% - Акцент5 8" xfId="407"/>
    <cellStyle name="60% - Акцент5 9" xfId="408"/>
    <cellStyle name="60% - Акцент6 1" xfId="409"/>
    <cellStyle name="60% - Акцент6 10" xfId="410"/>
    <cellStyle name="60% - Акцент6 11" xfId="411"/>
    <cellStyle name="60% - Акцент6 12" xfId="412"/>
    <cellStyle name="60% - Акцент6 13" xfId="413"/>
    <cellStyle name="60% - Акцент6 14" xfId="414"/>
    <cellStyle name="60% - Акцент6 15" xfId="415"/>
    <cellStyle name="60% - Акцент6 16" xfId="416"/>
    <cellStyle name="60% - Акцент6 17" xfId="417"/>
    <cellStyle name="60% - Акцент6 18" xfId="418"/>
    <cellStyle name="60% - Акцент6 19" xfId="419"/>
    <cellStyle name="60% - Акцент6 2" xfId="420"/>
    <cellStyle name="60% - Акцент6 20" xfId="421"/>
    <cellStyle name="60% - Акцент6 21" xfId="422"/>
    <cellStyle name="60% - Акцент6 22" xfId="423"/>
    <cellStyle name="60% - Акцент6 23" xfId="424"/>
    <cellStyle name="60% - Акцент6 24" xfId="425"/>
    <cellStyle name="60% - Акцент6 3" xfId="426"/>
    <cellStyle name="60% - Акцент6 4" xfId="427"/>
    <cellStyle name="60% - Акцент6 5" xfId="428"/>
    <cellStyle name="60% - Акцент6 6" xfId="429"/>
    <cellStyle name="60% - Акцент6 7" xfId="430"/>
    <cellStyle name="60% - Акцент6 8" xfId="431"/>
    <cellStyle name="60% - Акцент6 9" xfId="432"/>
    <cellStyle name="Excel_BuiltIn_Hyperlink 1" xfId="433"/>
    <cellStyle name="Excel_BuiltIn_Hyperlink 2" xfId="434"/>
    <cellStyle name="fo]_x000d_&#10;UserName=bsv_x000d_&#10;UserCompany=СПб РЦ АБ ИНКОМБАНК_x000d_&#10;_x000d_&#10;[File Paths]_x000d_&#10;WorkingDirectory=C:\MSTOCK\DLWIN_x000d_&#10;DownLoad" xfId="435"/>
    <cellStyle name="fo]_x000d_&#10;UserName=bsv_x000d_&#10;UserCompany=СПб РЦ АБ ИНКОМБАНК_x000d_&#10;_x000d_&#10;[File Paths]_x000d_&#10;WorkingDirectory=C:\MSTOCK\DLWIN_x000d_&#10;DownLoad 1" xfId="436"/>
    <cellStyle name="fo]_x000d_&#10;UserName=bsv_x000d_&#10;UserCompany=СПб РЦ АБ ИНКОМБАНК_x000d_&#10;_x000d_&#10;[File Paths]_x000d_&#10;WorkingDirectory=C:\MSTOCK\DLWIN_x000d_&#10;DownLoad 10" xfId="437"/>
    <cellStyle name="fo]_x000d_&#10;UserName=bsv_x000d_&#10;UserCompany=СПб РЦ АБ ИНКОМБАНК_x000d_&#10;_x000d_&#10;[File Paths]_x000d_&#10;WorkingDirectory=C:\MSTOCK\DLWIN_x000d_&#10;DownLoad 11" xfId="438"/>
    <cellStyle name="fo]_x000d_&#10;UserName=bsv_x000d_&#10;UserCompany=СПб РЦ АБ ИНКОМБАНК_x000d_&#10;_x000d_&#10;[File Paths]_x000d_&#10;WorkingDirectory=C:\MSTOCK\DLWIN_x000d_&#10;DownLoad 12" xfId="439"/>
    <cellStyle name="fo]_x000d_&#10;UserName=bsv_x000d_&#10;UserCompany=СПб РЦ АБ ИНКОМБАНК_x000d_&#10;_x000d_&#10;[File Paths]_x000d_&#10;WorkingDirectory=C:\MSTOCK\DLWIN_x000d_&#10;DownLoad 13" xfId="440"/>
    <cellStyle name="fo]_x000d_&#10;UserName=bsv_x000d_&#10;UserCompany=СПб РЦ АБ ИНКОМБАНК_x000d_&#10;_x000d_&#10;[File Paths]_x000d_&#10;WorkingDirectory=C:\MSTOCK\DLWIN_x000d_&#10;DownLoad 14" xfId="441"/>
    <cellStyle name="fo]_x000d_&#10;UserName=bsv_x000d_&#10;UserCompany=СПб РЦ АБ ИНКОМБАНК_x000d_&#10;_x000d_&#10;[File Paths]_x000d_&#10;WorkingDirectory=C:\MSTOCK\DLWIN_x000d_&#10;DownLoad 15" xfId="442"/>
    <cellStyle name="fo]_x000d_&#10;UserName=bsv_x000d_&#10;UserCompany=СПб РЦ АБ ИНКОМБАНК_x000d_&#10;_x000d_&#10;[File Paths]_x000d_&#10;WorkingDirectory=C:\MSTOCK\DLWIN_x000d_&#10;DownLoad 16" xfId="443"/>
    <cellStyle name="fo]_x000d_&#10;UserName=bsv_x000d_&#10;UserCompany=СПб РЦ АБ ИНКОМБАНК_x000d_&#10;_x000d_&#10;[File Paths]_x000d_&#10;WorkingDirectory=C:\MSTOCK\DLWIN_x000d_&#10;DownLoad 17" xfId="444"/>
    <cellStyle name="fo]_x000d_&#10;UserName=bsv_x000d_&#10;UserCompany=СПб РЦ АБ ИНКОМБАНК_x000d_&#10;_x000d_&#10;[File Paths]_x000d_&#10;WorkingDirectory=C:\MSTOCK\DLWIN_x000d_&#10;DownLoad 18" xfId="445"/>
    <cellStyle name="fo]_x000d_&#10;UserName=bsv_x000d_&#10;UserCompany=СПб РЦ АБ ИНКОМБАНК_x000d_&#10;_x000d_&#10;[File Paths]_x000d_&#10;WorkingDirectory=C:\MSTOCK\DLWIN_x000d_&#10;DownLoad 19" xfId="446"/>
    <cellStyle name="fo]_x000d_&#10;UserName=bsv_x000d_&#10;UserCompany=СПб РЦ АБ ИНКОМБАНК_x000d_&#10;_x000d_&#10;[File Paths]_x000d_&#10;WorkingDirectory=C:\MSTOCK\DLWIN_x000d_&#10;DownLoad 2" xfId="447"/>
    <cellStyle name="fo]_x000d_&#10;UserName=bsv_x000d_&#10;UserCompany=СПб РЦ АБ ИНКОМБАНК_x000d_&#10;_x000d_&#10;[File Paths]_x000d_&#10;WorkingDirectory=C:\MSTOCK\DLWIN_x000d_&#10;DownLoad 20" xfId="448"/>
    <cellStyle name="fo]_x000d_&#10;UserName=bsv_x000d_&#10;UserCompany=СПб РЦ АБ ИНКОМБАНК_x000d_&#10;_x000d_&#10;[File Paths]_x000d_&#10;WorkingDirectory=C:\MSTOCK\DLWIN_x000d_&#10;DownLoad 21" xfId="449"/>
    <cellStyle name="fo]_x000d_&#10;UserName=bsv_x000d_&#10;UserCompany=СПб РЦ АБ ИНКОМБАНК_x000d_&#10;_x000d_&#10;[File Paths]_x000d_&#10;WorkingDirectory=C:\MSTOCK\DLWIN_x000d_&#10;DownLoad 22" xfId="450"/>
    <cellStyle name="fo]_x000d_&#10;UserName=bsv_x000d_&#10;UserCompany=СПб РЦ АБ ИНКОМБАНК_x000d_&#10;_x000d_&#10;[File Paths]_x000d_&#10;WorkingDirectory=C:\MSTOCK\DLWIN_x000d_&#10;DownLoad 23" xfId="451"/>
    <cellStyle name="fo]_x000d_&#10;UserName=bsv_x000d_&#10;UserCompany=СПб РЦ АБ ИНКОМБАНК_x000d_&#10;_x000d_&#10;[File Paths]_x000d_&#10;WorkingDirectory=C:\MSTOCK\DLWIN_x000d_&#10;DownLoad 24" xfId="452"/>
    <cellStyle name="fo]_x000d_&#10;UserName=bsv_x000d_&#10;UserCompany=СПб РЦ АБ ИНКОМБАНК_x000d_&#10;_x000d_&#10;[File Paths]_x000d_&#10;WorkingDirectory=C:\MSTOCK\DLWIN_x000d_&#10;DownLoad 25" xfId="453"/>
    <cellStyle name="fo]_x000d_&#10;UserName=bsv_x000d_&#10;UserCompany=СПб РЦ АБ ИНКОМБАНК_x000d_&#10;_x000d_&#10;[File Paths]_x000d_&#10;WorkingDirectory=C:\MSTOCK\DLWIN_x000d_&#10;DownLoad 3" xfId="454"/>
    <cellStyle name="fo]_x000d_&#10;UserName=bsv_x000d_&#10;UserCompany=СПб РЦ АБ ИНКОМБАНК_x000d_&#10;_x000d_&#10;[File Paths]_x000d_&#10;WorkingDirectory=C:\MSTOCK\DLWIN_x000d_&#10;DownLoad 4" xfId="455"/>
    <cellStyle name="fo]_x000d_&#10;UserName=bsv_x000d_&#10;UserCompany=СПб РЦ АБ ИНКОМБАНК_x000d_&#10;_x000d_&#10;[File Paths]_x000d_&#10;WorkingDirectory=C:\MSTOCK\DLWIN_x000d_&#10;DownLoad 5" xfId="456"/>
    <cellStyle name="fo]_x000d_&#10;UserName=bsv_x000d_&#10;UserCompany=СПб РЦ АБ ИНКОМБАНК_x000d_&#10;_x000d_&#10;[File Paths]_x000d_&#10;WorkingDirectory=C:\MSTOCK\DLWIN_x000d_&#10;DownLoad 6" xfId="457"/>
    <cellStyle name="fo]_x000d_&#10;UserName=bsv_x000d_&#10;UserCompany=СПб РЦ АБ ИНКОМБАНК_x000d_&#10;_x000d_&#10;[File Paths]_x000d_&#10;WorkingDirectory=C:\MSTOCK\DLWIN_x000d_&#10;DownLoad 7" xfId="458"/>
    <cellStyle name="fo]_x000d_&#10;UserName=bsv_x000d_&#10;UserCompany=СПб РЦ АБ ИНКОМБАНК_x000d_&#10;_x000d_&#10;[File Paths]_x000d_&#10;WorkingDirectory=C:\MSTOCK\DLWIN_x000d_&#10;DownLoad 8" xfId="459"/>
    <cellStyle name="fo]_x000d_&#10;UserName=bsv_x000d_&#10;UserCompany=СПб РЦ АБ ИНКОМБАНК_x000d_&#10;_x000d_&#10;[File Paths]_x000d_&#10;WorkingDirectory=C:\MSTOCK\DLWIN_x000d_&#10;DownLoad 9" xfId="460"/>
    <cellStyle name="Normal_Sheet1_1_Sheet2 2" xfId="461"/>
    <cellStyle name="Акцент1 1" xfId="462"/>
    <cellStyle name="Акцент1 10" xfId="463"/>
    <cellStyle name="Акцент1 11" xfId="464"/>
    <cellStyle name="Акцент1 12" xfId="465"/>
    <cellStyle name="Акцент1 13" xfId="466"/>
    <cellStyle name="Акцент1 14" xfId="467"/>
    <cellStyle name="Акцент1 15" xfId="468"/>
    <cellStyle name="Акцент1 16" xfId="469"/>
    <cellStyle name="Акцент1 17" xfId="470"/>
    <cellStyle name="Акцент1 18" xfId="471"/>
    <cellStyle name="Акцент1 19" xfId="472"/>
    <cellStyle name="Акцент1 2" xfId="473"/>
    <cellStyle name="Акцент1 20" xfId="474"/>
    <cellStyle name="Акцент1 21" xfId="475"/>
    <cellStyle name="Акцент1 22" xfId="476"/>
    <cellStyle name="Акцент1 23" xfId="477"/>
    <cellStyle name="Акцент1 24" xfId="478"/>
    <cellStyle name="Акцент1 3" xfId="479"/>
    <cellStyle name="Акцент1 4" xfId="480"/>
    <cellStyle name="Акцент1 5" xfId="481"/>
    <cellStyle name="Акцент1 6" xfId="482"/>
    <cellStyle name="Акцент1 7" xfId="483"/>
    <cellStyle name="Акцент1 8" xfId="484"/>
    <cellStyle name="Акцент1 9" xfId="485"/>
    <cellStyle name="Акцент2 1" xfId="486"/>
    <cellStyle name="Акцент2 10" xfId="487"/>
    <cellStyle name="Акцент2 11" xfId="488"/>
    <cellStyle name="Акцент2 12" xfId="489"/>
    <cellStyle name="Акцент2 13" xfId="490"/>
    <cellStyle name="Акцент2 14" xfId="491"/>
    <cellStyle name="Акцент2 15" xfId="492"/>
    <cellStyle name="Акцент2 16" xfId="493"/>
    <cellStyle name="Акцент2 17" xfId="494"/>
    <cellStyle name="Акцент2 18" xfId="495"/>
    <cellStyle name="Акцент2 19" xfId="496"/>
    <cellStyle name="Акцент2 2" xfId="497"/>
    <cellStyle name="Акцент2 20" xfId="498"/>
    <cellStyle name="Акцент2 21" xfId="499"/>
    <cellStyle name="Акцент2 22" xfId="500"/>
    <cellStyle name="Акцент2 23" xfId="501"/>
    <cellStyle name="Акцент2 24" xfId="502"/>
    <cellStyle name="Акцент2 3" xfId="503"/>
    <cellStyle name="Акцент2 4" xfId="504"/>
    <cellStyle name="Акцент2 5" xfId="505"/>
    <cellStyle name="Акцент2 6" xfId="506"/>
    <cellStyle name="Акцент2 7" xfId="507"/>
    <cellStyle name="Акцент2 8" xfId="508"/>
    <cellStyle name="Акцент2 9" xfId="509"/>
    <cellStyle name="Акцент3 1" xfId="510"/>
    <cellStyle name="Акцент3 10" xfId="511"/>
    <cellStyle name="Акцент3 11" xfId="512"/>
    <cellStyle name="Акцент3 12" xfId="513"/>
    <cellStyle name="Акцент3 13" xfId="514"/>
    <cellStyle name="Акцент3 14" xfId="515"/>
    <cellStyle name="Акцент3 15" xfId="516"/>
    <cellStyle name="Акцент3 16" xfId="517"/>
    <cellStyle name="Акцент3 17" xfId="518"/>
    <cellStyle name="Акцент3 18" xfId="519"/>
    <cellStyle name="Акцент3 19" xfId="520"/>
    <cellStyle name="Акцент3 2" xfId="521"/>
    <cellStyle name="Акцент3 20" xfId="522"/>
    <cellStyle name="Акцент3 21" xfId="523"/>
    <cellStyle name="Акцент3 22" xfId="524"/>
    <cellStyle name="Акцент3 23" xfId="525"/>
    <cellStyle name="Акцент3 24" xfId="526"/>
    <cellStyle name="Акцент3 3" xfId="527"/>
    <cellStyle name="Акцент3 4" xfId="528"/>
    <cellStyle name="Акцент3 5" xfId="529"/>
    <cellStyle name="Акцент3 6" xfId="530"/>
    <cellStyle name="Акцент3 7" xfId="531"/>
    <cellStyle name="Акцент3 8" xfId="532"/>
    <cellStyle name="Акцент3 9" xfId="533"/>
    <cellStyle name="Акцент4 1" xfId="534"/>
    <cellStyle name="Акцент4 10" xfId="535"/>
    <cellStyle name="Акцент4 11" xfId="536"/>
    <cellStyle name="Акцент4 12" xfId="537"/>
    <cellStyle name="Акцент4 13" xfId="538"/>
    <cellStyle name="Акцент4 14" xfId="539"/>
    <cellStyle name="Акцент4 15" xfId="540"/>
    <cellStyle name="Акцент4 16" xfId="541"/>
    <cellStyle name="Акцент4 17" xfId="542"/>
    <cellStyle name="Акцент4 18" xfId="543"/>
    <cellStyle name="Акцент4 19" xfId="544"/>
    <cellStyle name="Акцент4 2" xfId="545"/>
    <cellStyle name="Акцент4 20" xfId="546"/>
    <cellStyle name="Акцент4 21" xfId="547"/>
    <cellStyle name="Акцент4 22" xfId="548"/>
    <cellStyle name="Акцент4 23" xfId="549"/>
    <cellStyle name="Акцент4 24" xfId="550"/>
    <cellStyle name="Акцент4 3" xfId="551"/>
    <cellStyle name="Акцент4 4" xfId="552"/>
    <cellStyle name="Акцент4 5" xfId="553"/>
    <cellStyle name="Акцент4 6" xfId="554"/>
    <cellStyle name="Акцент4 7" xfId="555"/>
    <cellStyle name="Акцент4 8" xfId="556"/>
    <cellStyle name="Акцент4 9" xfId="557"/>
    <cellStyle name="Акцент5 1" xfId="558"/>
    <cellStyle name="Акцент5 10" xfId="559"/>
    <cellStyle name="Акцент5 11" xfId="560"/>
    <cellStyle name="Акцент5 12" xfId="561"/>
    <cellStyle name="Акцент5 13" xfId="562"/>
    <cellStyle name="Акцент5 14" xfId="563"/>
    <cellStyle name="Акцент5 15" xfId="564"/>
    <cellStyle name="Акцент5 16" xfId="565"/>
    <cellStyle name="Акцент5 17" xfId="566"/>
    <cellStyle name="Акцент5 18" xfId="567"/>
    <cellStyle name="Акцент5 19" xfId="568"/>
    <cellStyle name="Акцент5 2" xfId="569"/>
    <cellStyle name="Акцент5 20" xfId="570"/>
    <cellStyle name="Акцент5 21" xfId="571"/>
    <cellStyle name="Акцент5 22" xfId="572"/>
    <cellStyle name="Акцент5 23" xfId="573"/>
    <cellStyle name="Акцент5 24" xfId="574"/>
    <cellStyle name="Акцент5 3" xfId="575"/>
    <cellStyle name="Акцент5 4" xfId="576"/>
    <cellStyle name="Акцент5 5" xfId="577"/>
    <cellStyle name="Акцент5 6" xfId="578"/>
    <cellStyle name="Акцент5 7" xfId="579"/>
    <cellStyle name="Акцент5 8" xfId="580"/>
    <cellStyle name="Акцент5 9" xfId="581"/>
    <cellStyle name="Акцент6 1" xfId="582"/>
    <cellStyle name="Акцент6 10" xfId="583"/>
    <cellStyle name="Акцент6 11" xfId="584"/>
    <cellStyle name="Акцент6 12" xfId="585"/>
    <cellStyle name="Акцент6 13" xfId="586"/>
    <cellStyle name="Акцент6 14" xfId="587"/>
    <cellStyle name="Акцент6 15" xfId="588"/>
    <cellStyle name="Акцент6 16" xfId="589"/>
    <cellStyle name="Акцент6 17" xfId="590"/>
    <cellStyle name="Акцент6 18" xfId="591"/>
    <cellStyle name="Акцент6 19" xfId="592"/>
    <cellStyle name="Акцент6 2" xfId="593"/>
    <cellStyle name="Акцент6 20" xfId="594"/>
    <cellStyle name="Акцент6 21" xfId="595"/>
    <cellStyle name="Акцент6 22" xfId="596"/>
    <cellStyle name="Акцент6 23" xfId="597"/>
    <cellStyle name="Акцент6 24" xfId="598"/>
    <cellStyle name="Акцент6 3" xfId="599"/>
    <cellStyle name="Акцент6 4" xfId="600"/>
    <cellStyle name="Акцент6 5" xfId="601"/>
    <cellStyle name="Акцент6 6" xfId="602"/>
    <cellStyle name="Акцент6 7" xfId="603"/>
    <cellStyle name="Акцент6 8" xfId="604"/>
    <cellStyle name="Акцент6 9" xfId="605"/>
    <cellStyle name="Ввод  1" xfId="606"/>
    <cellStyle name="Ввод  10" xfId="607"/>
    <cellStyle name="Ввод  11" xfId="608"/>
    <cellStyle name="Ввод  12" xfId="609"/>
    <cellStyle name="Ввод  13" xfId="610"/>
    <cellStyle name="Ввод  14" xfId="611"/>
    <cellStyle name="Ввод  15" xfId="612"/>
    <cellStyle name="Ввод  16" xfId="613"/>
    <cellStyle name="Ввод  17" xfId="614"/>
    <cellStyle name="Ввод  18" xfId="615"/>
    <cellStyle name="Ввод  19" xfId="616"/>
    <cellStyle name="Ввод  2" xfId="617"/>
    <cellStyle name="Ввод  20" xfId="618"/>
    <cellStyle name="Ввод  21" xfId="619"/>
    <cellStyle name="Ввод  22" xfId="620"/>
    <cellStyle name="Ввод  23" xfId="621"/>
    <cellStyle name="Ввод  24" xfId="622"/>
    <cellStyle name="Ввод  3" xfId="623"/>
    <cellStyle name="Ввод  4" xfId="624"/>
    <cellStyle name="Ввод  5" xfId="625"/>
    <cellStyle name="Ввод  6" xfId="626"/>
    <cellStyle name="Ввод  7" xfId="627"/>
    <cellStyle name="Ввод  8" xfId="628"/>
    <cellStyle name="Ввод  9" xfId="629"/>
    <cellStyle name="Вывод 1" xfId="630"/>
    <cellStyle name="Вывод 10" xfId="631"/>
    <cellStyle name="Вывод 11" xfId="632"/>
    <cellStyle name="Вывод 12" xfId="633"/>
    <cellStyle name="Вывод 13" xfId="634"/>
    <cellStyle name="Вывод 14" xfId="635"/>
    <cellStyle name="Вывод 15" xfId="636"/>
    <cellStyle name="Вывод 16" xfId="637"/>
    <cellStyle name="Вывод 17" xfId="638"/>
    <cellStyle name="Вывод 18" xfId="639"/>
    <cellStyle name="Вывод 19" xfId="640"/>
    <cellStyle name="Вывод 2" xfId="641"/>
    <cellStyle name="Вывод 20" xfId="642"/>
    <cellStyle name="Вывод 21" xfId="643"/>
    <cellStyle name="Вывод 22" xfId="644"/>
    <cellStyle name="Вывод 23" xfId="645"/>
    <cellStyle name="Вывод 24" xfId="646"/>
    <cellStyle name="Вывод 3" xfId="647"/>
    <cellStyle name="Вывод 4" xfId="648"/>
    <cellStyle name="Вывод 5" xfId="649"/>
    <cellStyle name="Вывод 6" xfId="650"/>
    <cellStyle name="Вывод 7" xfId="651"/>
    <cellStyle name="Вывод 8" xfId="652"/>
    <cellStyle name="Вывод 9" xfId="653"/>
    <cellStyle name="Вычисление 1" xfId="654"/>
    <cellStyle name="Вычисление 10" xfId="655"/>
    <cellStyle name="Вычисление 11" xfId="656"/>
    <cellStyle name="Вычисление 12" xfId="657"/>
    <cellStyle name="Вычисление 13" xfId="658"/>
    <cellStyle name="Вычисление 14" xfId="659"/>
    <cellStyle name="Вычисление 15" xfId="660"/>
    <cellStyle name="Вычисление 16" xfId="661"/>
    <cellStyle name="Вычисление 17" xfId="662"/>
    <cellStyle name="Вычисление 18" xfId="663"/>
    <cellStyle name="Вычисление 19" xfId="664"/>
    <cellStyle name="Вычисление 2" xfId="665"/>
    <cellStyle name="Вычисление 20" xfId="666"/>
    <cellStyle name="Вычисление 21" xfId="667"/>
    <cellStyle name="Вычисление 22" xfId="668"/>
    <cellStyle name="Вычисление 23" xfId="669"/>
    <cellStyle name="Вычисление 24" xfId="670"/>
    <cellStyle name="Вычисление 3" xfId="671"/>
    <cellStyle name="Вычисление 4" xfId="672"/>
    <cellStyle name="Вычисление 5" xfId="673"/>
    <cellStyle name="Вычисление 6" xfId="674"/>
    <cellStyle name="Вычисление 7" xfId="675"/>
    <cellStyle name="Вычисление 8" xfId="676"/>
    <cellStyle name="Вычисление 9" xfId="677"/>
    <cellStyle name="Заголовок 1 1" xfId="678"/>
    <cellStyle name="Заголовок 1 10" xfId="679"/>
    <cellStyle name="Заголовок 1 11" xfId="680"/>
    <cellStyle name="Заголовок 1 12" xfId="681"/>
    <cellStyle name="Заголовок 1 13" xfId="682"/>
    <cellStyle name="Заголовок 1 14" xfId="683"/>
    <cellStyle name="Заголовок 1 15" xfId="684"/>
    <cellStyle name="Заголовок 1 16" xfId="685"/>
    <cellStyle name="Заголовок 1 17" xfId="686"/>
    <cellStyle name="Заголовок 1 18" xfId="687"/>
    <cellStyle name="Заголовок 1 19" xfId="688"/>
    <cellStyle name="Заголовок 1 2" xfId="689"/>
    <cellStyle name="Заголовок 1 20" xfId="690"/>
    <cellStyle name="Заголовок 1 21" xfId="691"/>
    <cellStyle name="Заголовок 1 22" xfId="692"/>
    <cellStyle name="Заголовок 1 23" xfId="693"/>
    <cellStyle name="Заголовок 1 24" xfId="694"/>
    <cellStyle name="Заголовок 1 3" xfId="695"/>
    <cellStyle name="Заголовок 1 4" xfId="696"/>
    <cellStyle name="Заголовок 1 5" xfId="697"/>
    <cellStyle name="Заголовок 1 6" xfId="698"/>
    <cellStyle name="Заголовок 1 7" xfId="699"/>
    <cellStyle name="Заголовок 1 8" xfId="700"/>
    <cellStyle name="Заголовок 1 9" xfId="701"/>
    <cellStyle name="Заголовок 2 1" xfId="702"/>
    <cellStyle name="Заголовок 2 10" xfId="703"/>
    <cellStyle name="Заголовок 2 11" xfId="704"/>
    <cellStyle name="Заголовок 2 12" xfId="705"/>
    <cellStyle name="Заголовок 2 13" xfId="706"/>
    <cellStyle name="Заголовок 2 14" xfId="707"/>
    <cellStyle name="Заголовок 2 15" xfId="708"/>
    <cellStyle name="Заголовок 2 16" xfId="709"/>
    <cellStyle name="Заголовок 2 17" xfId="710"/>
    <cellStyle name="Заголовок 2 18" xfId="711"/>
    <cellStyle name="Заголовок 2 19" xfId="712"/>
    <cellStyle name="Заголовок 2 2" xfId="713"/>
    <cellStyle name="Заголовок 2 20" xfId="714"/>
    <cellStyle name="Заголовок 2 21" xfId="715"/>
    <cellStyle name="Заголовок 2 22" xfId="716"/>
    <cellStyle name="Заголовок 2 23" xfId="717"/>
    <cellStyle name="Заголовок 2 24" xfId="718"/>
    <cellStyle name="Заголовок 2 3" xfId="719"/>
    <cellStyle name="Заголовок 2 4" xfId="720"/>
    <cellStyle name="Заголовок 2 5" xfId="721"/>
    <cellStyle name="Заголовок 2 6" xfId="722"/>
    <cellStyle name="Заголовок 2 7" xfId="723"/>
    <cellStyle name="Заголовок 2 8" xfId="724"/>
    <cellStyle name="Заголовок 2 9" xfId="725"/>
    <cellStyle name="Заголовок 3 1" xfId="726"/>
    <cellStyle name="Заголовок 3 10" xfId="727"/>
    <cellStyle name="Заголовок 3 11" xfId="728"/>
    <cellStyle name="Заголовок 3 12" xfId="729"/>
    <cellStyle name="Заголовок 3 13" xfId="730"/>
    <cellStyle name="Заголовок 3 14" xfId="731"/>
    <cellStyle name="Заголовок 3 15" xfId="732"/>
    <cellStyle name="Заголовок 3 16" xfId="733"/>
    <cellStyle name="Заголовок 3 17" xfId="734"/>
    <cellStyle name="Заголовок 3 18" xfId="735"/>
    <cellStyle name="Заголовок 3 19" xfId="736"/>
    <cellStyle name="Заголовок 3 2" xfId="737"/>
    <cellStyle name="Заголовок 3 20" xfId="738"/>
    <cellStyle name="Заголовок 3 21" xfId="739"/>
    <cellStyle name="Заголовок 3 22" xfId="740"/>
    <cellStyle name="Заголовок 3 23" xfId="741"/>
    <cellStyle name="Заголовок 3 24" xfId="742"/>
    <cellStyle name="Заголовок 3 3" xfId="743"/>
    <cellStyle name="Заголовок 3 4" xfId="744"/>
    <cellStyle name="Заголовок 3 5" xfId="745"/>
    <cellStyle name="Заголовок 3 6" xfId="746"/>
    <cellStyle name="Заголовок 3 7" xfId="747"/>
    <cellStyle name="Заголовок 3 8" xfId="748"/>
    <cellStyle name="Заголовок 3 9" xfId="749"/>
    <cellStyle name="Заголовок 4 1" xfId="750"/>
    <cellStyle name="Заголовок 4 10" xfId="751"/>
    <cellStyle name="Заголовок 4 11" xfId="752"/>
    <cellStyle name="Заголовок 4 12" xfId="753"/>
    <cellStyle name="Заголовок 4 13" xfId="754"/>
    <cellStyle name="Заголовок 4 14" xfId="755"/>
    <cellStyle name="Заголовок 4 15" xfId="756"/>
    <cellStyle name="Заголовок 4 16" xfId="757"/>
    <cellStyle name="Заголовок 4 17" xfId="758"/>
    <cellStyle name="Заголовок 4 18" xfId="759"/>
    <cellStyle name="Заголовок 4 19" xfId="760"/>
    <cellStyle name="Заголовок 4 2" xfId="761"/>
    <cellStyle name="Заголовок 4 20" xfId="762"/>
    <cellStyle name="Заголовок 4 21" xfId="763"/>
    <cellStyle name="Заголовок 4 22" xfId="764"/>
    <cellStyle name="Заголовок 4 23" xfId="765"/>
    <cellStyle name="Заголовок 4 24" xfId="766"/>
    <cellStyle name="Заголовок 4 3" xfId="767"/>
    <cellStyle name="Заголовок 4 4" xfId="768"/>
    <cellStyle name="Заголовок 4 5" xfId="769"/>
    <cellStyle name="Заголовок 4 6" xfId="770"/>
    <cellStyle name="Заголовок 4 7" xfId="771"/>
    <cellStyle name="Заголовок 4 8" xfId="772"/>
    <cellStyle name="Заголовок 4 9" xfId="773"/>
    <cellStyle name="Итог 1" xfId="774"/>
    <cellStyle name="Итог 10" xfId="775"/>
    <cellStyle name="Итог 11" xfId="776"/>
    <cellStyle name="Итог 12" xfId="777"/>
    <cellStyle name="Итог 13" xfId="778"/>
    <cellStyle name="Итог 14" xfId="779"/>
    <cellStyle name="Итог 15" xfId="780"/>
    <cellStyle name="Итог 16" xfId="781"/>
    <cellStyle name="Итог 17" xfId="782"/>
    <cellStyle name="Итог 18" xfId="783"/>
    <cellStyle name="Итог 19" xfId="784"/>
    <cellStyle name="Итог 2" xfId="785"/>
    <cellStyle name="Итог 20" xfId="786"/>
    <cellStyle name="Итог 21" xfId="787"/>
    <cellStyle name="Итог 22" xfId="788"/>
    <cellStyle name="Итог 23" xfId="789"/>
    <cellStyle name="Итог 24" xfId="790"/>
    <cellStyle name="Итог 3" xfId="791"/>
    <cellStyle name="Итог 4" xfId="792"/>
    <cellStyle name="Итог 5" xfId="793"/>
    <cellStyle name="Итог 6" xfId="794"/>
    <cellStyle name="Итог 7" xfId="795"/>
    <cellStyle name="Итог 8" xfId="796"/>
    <cellStyle name="Итог 9" xfId="797"/>
    <cellStyle name="Контрольная ячейка 1" xfId="798"/>
    <cellStyle name="Контрольная ячейка 10" xfId="799"/>
    <cellStyle name="Контрольная ячейка 11" xfId="800"/>
    <cellStyle name="Контрольная ячейка 12" xfId="801"/>
    <cellStyle name="Контрольная ячейка 13" xfId="802"/>
    <cellStyle name="Контрольная ячейка 14" xfId="803"/>
    <cellStyle name="Контрольная ячейка 15" xfId="804"/>
    <cellStyle name="Контрольная ячейка 16" xfId="805"/>
    <cellStyle name="Контрольная ячейка 17" xfId="806"/>
    <cellStyle name="Контрольная ячейка 18" xfId="807"/>
    <cellStyle name="Контрольная ячейка 19" xfId="808"/>
    <cellStyle name="Контрольная ячейка 2" xfId="809"/>
    <cellStyle name="Контрольная ячейка 20" xfId="810"/>
    <cellStyle name="Контрольная ячейка 21" xfId="811"/>
    <cellStyle name="Контрольная ячейка 22" xfId="812"/>
    <cellStyle name="Контрольная ячейка 23" xfId="813"/>
    <cellStyle name="Контрольная ячейка 24" xfId="814"/>
    <cellStyle name="Контрольная ячейка 3" xfId="815"/>
    <cellStyle name="Контрольная ячейка 4" xfId="816"/>
    <cellStyle name="Контрольная ячейка 5" xfId="817"/>
    <cellStyle name="Контрольная ячейка 6" xfId="818"/>
    <cellStyle name="Контрольная ячейка 7" xfId="819"/>
    <cellStyle name="Контрольная ячейка 8" xfId="820"/>
    <cellStyle name="Контрольная ячейка 9" xfId="821"/>
    <cellStyle name="Название 1" xfId="822"/>
    <cellStyle name="Название 10" xfId="823"/>
    <cellStyle name="Название 11" xfId="824"/>
    <cellStyle name="Название 12" xfId="825"/>
    <cellStyle name="Название 13" xfId="826"/>
    <cellStyle name="Название 14" xfId="827"/>
    <cellStyle name="Название 15" xfId="828"/>
    <cellStyle name="Название 16" xfId="829"/>
    <cellStyle name="Название 17" xfId="830"/>
    <cellStyle name="Название 18" xfId="831"/>
    <cellStyle name="Название 19" xfId="832"/>
    <cellStyle name="Название 2" xfId="833"/>
    <cellStyle name="Название 20" xfId="834"/>
    <cellStyle name="Название 21" xfId="835"/>
    <cellStyle name="Название 22" xfId="836"/>
    <cellStyle name="Название 23" xfId="837"/>
    <cellStyle name="Название 24" xfId="838"/>
    <cellStyle name="Название 3" xfId="839"/>
    <cellStyle name="Название 4" xfId="840"/>
    <cellStyle name="Название 5" xfId="841"/>
    <cellStyle name="Название 6" xfId="842"/>
    <cellStyle name="Название 7" xfId="843"/>
    <cellStyle name="Название 8" xfId="844"/>
    <cellStyle name="Название 9" xfId="845"/>
    <cellStyle name="Нейтральный 1" xfId="846"/>
    <cellStyle name="Нейтральный 10" xfId="847"/>
    <cellStyle name="Нейтральный 11" xfId="848"/>
    <cellStyle name="Нейтральный 12" xfId="849"/>
    <cellStyle name="Нейтральный 13" xfId="850"/>
    <cellStyle name="Нейтральный 14" xfId="851"/>
    <cellStyle name="Нейтральный 15" xfId="852"/>
    <cellStyle name="Нейтральный 16" xfId="853"/>
    <cellStyle name="Нейтральный 17" xfId="854"/>
    <cellStyle name="Нейтральный 18" xfId="855"/>
    <cellStyle name="Нейтральный 19" xfId="856"/>
    <cellStyle name="Нейтральный 2" xfId="857"/>
    <cellStyle name="Нейтральный 20" xfId="858"/>
    <cellStyle name="Нейтральный 21" xfId="859"/>
    <cellStyle name="Нейтральный 22" xfId="860"/>
    <cellStyle name="Нейтральный 23" xfId="861"/>
    <cellStyle name="Нейтральный 24" xfId="862"/>
    <cellStyle name="Нейтральный 3" xfId="863"/>
    <cellStyle name="Нейтральный 4" xfId="864"/>
    <cellStyle name="Нейтральный 5" xfId="865"/>
    <cellStyle name="Нейтральный 6" xfId="866"/>
    <cellStyle name="Нейтральный 7" xfId="867"/>
    <cellStyle name="Нейтральный 8" xfId="868"/>
    <cellStyle name="Нейтральный 9" xfId="869"/>
    <cellStyle name="Обычный" xfId="0" builtinId="0"/>
    <cellStyle name="Обычный 10" xfId="870"/>
    <cellStyle name="Обычный 12" xfId="871"/>
    <cellStyle name="Обычный 13" xfId="872"/>
    <cellStyle name="Обычный 18" xfId="873"/>
    <cellStyle name="Обычный 2" xfId="874"/>
    <cellStyle name="Обычный 2 1" xfId="875"/>
    <cellStyle name="Обычный 2 10" xfId="876"/>
    <cellStyle name="Обычный 2 11" xfId="877"/>
    <cellStyle name="Обычный 2 12" xfId="878"/>
    <cellStyle name="Обычный 2 13" xfId="879"/>
    <cellStyle name="Обычный 2 14" xfId="880"/>
    <cellStyle name="Обычный 2 15" xfId="881"/>
    <cellStyle name="Обычный 2 16" xfId="882"/>
    <cellStyle name="Обычный 2 17" xfId="883"/>
    <cellStyle name="Обычный 2 18" xfId="884"/>
    <cellStyle name="Обычный 2 19" xfId="885"/>
    <cellStyle name="Обычный 2 2" xfId="886"/>
    <cellStyle name="Обычный 2 20" xfId="887"/>
    <cellStyle name="Обычный 2 21" xfId="888"/>
    <cellStyle name="Обычный 2 22" xfId="889"/>
    <cellStyle name="Обычный 2 23" xfId="890"/>
    <cellStyle name="Обычный 2 24" xfId="891"/>
    <cellStyle name="Обычный 2 3" xfId="892"/>
    <cellStyle name="Обычный 2 4" xfId="893"/>
    <cellStyle name="Обычный 2 5" xfId="894"/>
    <cellStyle name="Обычный 2 6" xfId="895"/>
    <cellStyle name="Обычный 2 7" xfId="896"/>
    <cellStyle name="Обычный 2 8" xfId="897"/>
    <cellStyle name="Обычный 2 9" xfId="898"/>
    <cellStyle name="Обычный 3" xfId="899"/>
    <cellStyle name="Обычный 3 1" xfId="900"/>
    <cellStyle name="Обычный 3 10" xfId="901"/>
    <cellStyle name="Обычный 3 11" xfId="902"/>
    <cellStyle name="Обычный 3 12" xfId="903"/>
    <cellStyle name="Обычный 3 13" xfId="904"/>
    <cellStyle name="Обычный 3 14" xfId="905"/>
    <cellStyle name="Обычный 3 15" xfId="906"/>
    <cellStyle name="Обычный 3 16" xfId="907"/>
    <cellStyle name="Обычный 3 17" xfId="908"/>
    <cellStyle name="Обычный 3 18" xfId="909"/>
    <cellStyle name="Обычный 3 19" xfId="910"/>
    <cellStyle name="Обычный 3 2" xfId="911"/>
    <cellStyle name="Обычный 3 20" xfId="912"/>
    <cellStyle name="Обычный 3 21" xfId="913"/>
    <cellStyle name="Обычный 3 22" xfId="914"/>
    <cellStyle name="Обычный 3 23" xfId="915"/>
    <cellStyle name="Обычный 3 24" xfId="916"/>
    <cellStyle name="Обычный 3 3" xfId="917"/>
    <cellStyle name="Обычный 3 4" xfId="918"/>
    <cellStyle name="Обычный 3 5" xfId="919"/>
    <cellStyle name="Обычный 3 6" xfId="920"/>
    <cellStyle name="Обычный 3 7" xfId="921"/>
    <cellStyle name="Обычный 3 8" xfId="922"/>
    <cellStyle name="Обычный 3 9" xfId="923"/>
    <cellStyle name="Обычный 4" xfId="924"/>
    <cellStyle name="Обычный 5" xfId="925"/>
    <cellStyle name="Обычный 5 1" xfId="926"/>
    <cellStyle name="Обычный 5 10" xfId="927"/>
    <cellStyle name="Обычный 5 11" xfId="928"/>
    <cellStyle name="Обычный 5 12" xfId="929"/>
    <cellStyle name="Обычный 5 13" xfId="930"/>
    <cellStyle name="Обычный 5 14" xfId="931"/>
    <cellStyle name="Обычный 5 15" xfId="932"/>
    <cellStyle name="Обычный 5 16" xfId="933"/>
    <cellStyle name="Обычный 5 17" xfId="934"/>
    <cellStyle name="Обычный 5 18" xfId="935"/>
    <cellStyle name="Обычный 5 19" xfId="936"/>
    <cellStyle name="Обычный 5 2" xfId="937"/>
    <cellStyle name="Обычный 5 20" xfId="938"/>
    <cellStyle name="Обычный 5 21" xfId="939"/>
    <cellStyle name="Обычный 5 22" xfId="940"/>
    <cellStyle name="Обычный 5 23" xfId="941"/>
    <cellStyle name="Обычный 5 24" xfId="942"/>
    <cellStyle name="Обычный 5 3" xfId="943"/>
    <cellStyle name="Обычный 5 4" xfId="944"/>
    <cellStyle name="Обычный 5 5" xfId="945"/>
    <cellStyle name="Обычный 5 6" xfId="946"/>
    <cellStyle name="Обычный 5 7" xfId="947"/>
    <cellStyle name="Обычный 5 8" xfId="948"/>
    <cellStyle name="Обычный 5 9" xfId="949"/>
    <cellStyle name="Обычный 6" xfId="950"/>
    <cellStyle name="Обычный 6 3" xfId="951"/>
    <cellStyle name="Обычный 6 3 1" xfId="952"/>
    <cellStyle name="Обычный 6 3 10" xfId="953"/>
    <cellStyle name="Обычный 6 3 11" xfId="954"/>
    <cellStyle name="Обычный 6 3 12" xfId="955"/>
    <cellStyle name="Обычный 6 3 13" xfId="956"/>
    <cellStyle name="Обычный 6 3 14" xfId="957"/>
    <cellStyle name="Обычный 6 3 15" xfId="958"/>
    <cellStyle name="Обычный 6 3 16" xfId="959"/>
    <cellStyle name="Обычный 6 3 17" xfId="960"/>
    <cellStyle name="Обычный 6 3 18" xfId="961"/>
    <cellStyle name="Обычный 6 3 19" xfId="962"/>
    <cellStyle name="Обычный 6 3 2" xfId="963"/>
    <cellStyle name="Обычный 6 3 20" xfId="964"/>
    <cellStyle name="Обычный 6 3 21" xfId="965"/>
    <cellStyle name="Обычный 6 3 22" xfId="966"/>
    <cellStyle name="Обычный 6 3 23" xfId="967"/>
    <cellStyle name="Обычный 6 3 24" xfId="968"/>
    <cellStyle name="Обычный 6 3 3" xfId="969"/>
    <cellStyle name="Обычный 6 3 4" xfId="970"/>
    <cellStyle name="Обычный 6 3 5" xfId="971"/>
    <cellStyle name="Обычный 6 3 6" xfId="972"/>
    <cellStyle name="Обычный 6 3 7" xfId="973"/>
    <cellStyle name="Обычный 6 3 8" xfId="974"/>
    <cellStyle name="Обычный 6 3 9" xfId="975"/>
    <cellStyle name="Обычный 7" xfId="976"/>
    <cellStyle name="Обычный 8" xfId="977"/>
    <cellStyle name="Обычный 9" xfId="978"/>
    <cellStyle name="Обычный_YEAR_2009_Zapros" xfId="979"/>
    <cellStyle name="Обычный_год_отч_запрос" xfId="980"/>
    <cellStyle name="Обычный_Лист1" xfId="981"/>
    <cellStyle name="Плохой 1" xfId="982"/>
    <cellStyle name="Плохой 10" xfId="983"/>
    <cellStyle name="Плохой 11" xfId="984"/>
    <cellStyle name="Плохой 12" xfId="985"/>
    <cellStyle name="Плохой 13" xfId="986"/>
    <cellStyle name="Плохой 14" xfId="987"/>
    <cellStyle name="Плохой 15" xfId="988"/>
    <cellStyle name="Плохой 16" xfId="989"/>
    <cellStyle name="Плохой 17" xfId="990"/>
    <cellStyle name="Плохой 18" xfId="991"/>
    <cellStyle name="Плохой 19" xfId="992"/>
    <cellStyle name="Плохой 2" xfId="993"/>
    <cellStyle name="Плохой 20" xfId="994"/>
    <cellStyle name="Плохой 21" xfId="995"/>
    <cellStyle name="Плохой 22" xfId="996"/>
    <cellStyle name="Плохой 23" xfId="997"/>
    <cellStyle name="Плохой 24" xfId="998"/>
    <cellStyle name="Плохой 3" xfId="999"/>
    <cellStyle name="Плохой 4" xfId="1000"/>
    <cellStyle name="Плохой 5" xfId="1001"/>
    <cellStyle name="Плохой 6" xfId="1002"/>
    <cellStyle name="Плохой 7" xfId="1003"/>
    <cellStyle name="Плохой 8" xfId="1004"/>
    <cellStyle name="Плохой 9" xfId="1005"/>
    <cellStyle name="Пояснение 1" xfId="1006"/>
    <cellStyle name="Пояснение 10" xfId="1007"/>
    <cellStyle name="Пояснение 11" xfId="1008"/>
    <cellStyle name="Пояснение 12" xfId="1009"/>
    <cellStyle name="Пояснение 13" xfId="1010"/>
    <cellStyle name="Пояснение 14" xfId="1011"/>
    <cellStyle name="Пояснение 15" xfId="1012"/>
    <cellStyle name="Пояснение 16" xfId="1013"/>
    <cellStyle name="Пояснение 17" xfId="1014"/>
    <cellStyle name="Пояснение 18" xfId="1015"/>
    <cellStyle name="Пояснение 19" xfId="1016"/>
    <cellStyle name="Пояснение 2" xfId="1017"/>
    <cellStyle name="Пояснение 20" xfId="1018"/>
    <cellStyle name="Пояснение 21" xfId="1019"/>
    <cellStyle name="Пояснение 22" xfId="1020"/>
    <cellStyle name="Пояснение 23" xfId="1021"/>
    <cellStyle name="Пояснение 24" xfId="1022"/>
    <cellStyle name="Пояснение 3" xfId="1023"/>
    <cellStyle name="Пояснение 4" xfId="1024"/>
    <cellStyle name="Пояснение 5" xfId="1025"/>
    <cellStyle name="Пояснение 6" xfId="1026"/>
    <cellStyle name="Пояснение 7" xfId="1027"/>
    <cellStyle name="Пояснение 8" xfId="1028"/>
    <cellStyle name="Пояснение 9" xfId="1029"/>
    <cellStyle name="Примечание 1" xfId="1030"/>
    <cellStyle name="Примечание 10" xfId="1031"/>
    <cellStyle name="Примечание 11" xfId="1032"/>
    <cellStyle name="Примечание 12" xfId="1033"/>
    <cellStyle name="Примечание 13" xfId="1034"/>
    <cellStyle name="Примечание 14" xfId="1035"/>
    <cellStyle name="Примечание 15" xfId="1036"/>
    <cellStyle name="Примечание 16" xfId="1037"/>
    <cellStyle name="Примечание 17" xfId="1038"/>
    <cellStyle name="Примечание 18" xfId="1039"/>
    <cellStyle name="Примечание 19" xfId="1040"/>
    <cellStyle name="Примечание 2" xfId="1041"/>
    <cellStyle name="Примечание 20" xfId="1042"/>
    <cellStyle name="Примечание 21" xfId="1043"/>
    <cellStyle name="Примечание 22" xfId="1044"/>
    <cellStyle name="Примечание 23" xfId="1045"/>
    <cellStyle name="Примечание 24" xfId="1046"/>
    <cellStyle name="Примечание 3" xfId="1047"/>
    <cellStyle name="Примечание 4" xfId="1048"/>
    <cellStyle name="Примечание 5" xfId="1049"/>
    <cellStyle name="Примечание 6" xfId="1050"/>
    <cellStyle name="Примечание 7" xfId="1051"/>
    <cellStyle name="Примечание 8" xfId="1052"/>
    <cellStyle name="Примечание 9" xfId="1053"/>
    <cellStyle name="Процентный" xfId="1054" builtinId="5"/>
    <cellStyle name="Связанная ячейка 1" xfId="1055"/>
    <cellStyle name="Связанная ячейка 10" xfId="1056"/>
    <cellStyle name="Связанная ячейка 11" xfId="1057"/>
    <cellStyle name="Связанная ячейка 12" xfId="1058"/>
    <cellStyle name="Связанная ячейка 13" xfId="1059"/>
    <cellStyle name="Связанная ячейка 14" xfId="1060"/>
    <cellStyle name="Связанная ячейка 15" xfId="1061"/>
    <cellStyle name="Связанная ячейка 16" xfId="1062"/>
    <cellStyle name="Связанная ячейка 17" xfId="1063"/>
    <cellStyle name="Связанная ячейка 18" xfId="1064"/>
    <cellStyle name="Связанная ячейка 19" xfId="1065"/>
    <cellStyle name="Связанная ячейка 2" xfId="1066"/>
    <cellStyle name="Связанная ячейка 20" xfId="1067"/>
    <cellStyle name="Связанная ячейка 21" xfId="1068"/>
    <cellStyle name="Связанная ячейка 22" xfId="1069"/>
    <cellStyle name="Связанная ячейка 23" xfId="1070"/>
    <cellStyle name="Связанная ячейка 24" xfId="1071"/>
    <cellStyle name="Связанная ячейка 3" xfId="1072"/>
    <cellStyle name="Связанная ячейка 4" xfId="1073"/>
    <cellStyle name="Связанная ячейка 5" xfId="1074"/>
    <cellStyle name="Связанная ячейка 6" xfId="1075"/>
    <cellStyle name="Связанная ячейка 7" xfId="1076"/>
    <cellStyle name="Связанная ячейка 8" xfId="1077"/>
    <cellStyle name="Связанная ячейка 9" xfId="1078"/>
    <cellStyle name="Текст предупреждения 1" xfId="1079"/>
    <cellStyle name="Текст предупреждения 10" xfId="1080"/>
    <cellStyle name="Текст предупреждения 11" xfId="1081"/>
    <cellStyle name="Текст предупреждения 12" xfId="1082"/>
    <cellStyle name="Текст предупреждения 13" xfId="1083"/>
    <cellStyle name="Текст предупреждения 14" xfId="1084"/>
    <cellStyle name="Текст предупреждения 15" xfId="1085"/>
    <cellStyle name="Текст предупреждения 16" xfId="1086"/>
    <cellStyle name="Текст предупреждения 17" xfId="1087"/>
    <cellStyle name="Текст предупреждения 18" xfId="1088"/>
    <cellStyle name="Текст предупреждения 19" xfId="1089"/>
    <cellStyle name="Текст предупреждения 2" xfId="1090"/>
    <cellStyle name="Текст предупреждения 20" xfId="1091"/>
    <cellStyle name="Текст предупреждения 21" xfId="1092"/>
    <cellStyle name="Текст предупреждения 22" xfId="1093"/>
    <cellStyle name="Текст предупреждения 23" xfId="1094"/>
    <cellStyle name="Текст предупреждения 24" xfId="1095"/>
    <cellStyle name="Текст предупреждения 3" xfId="1096"/>
    <cellStyle name="Текст предупреждения 4" xfId="1097"/>
    <cellStyle name="Текст предупреждения 5" xfId="1098"/>
    <cellStyle name="Текст предупреждения 6" xfId="1099"/>
    <cellStyle name="Текст предупреждения 7" xfId="1100"/>
    <cellStyle name="Текст предупреждения 8" xfId="1101"/>
    <cellStyle name="Текст предупреждения 9" xfId="1102"/>
    <cellStyle name="Финансовый" xfId="1103" builtinId="3"/>
    <cellStyle name="Финансовый 2" xfId="1104"/>
    <cellStyle name="Финансовый 3 2" xfId="1105"/>
    <cellStyle name="Хороший 1" xfId="1106"/>
    <cellStyle name="Хороший 10" xfId="1107"/>
    <cellStyle name="Хороший 11" xfId="1108"/>
    <cellStyle name="Хороший 12" xfId="1109"/>
    <cellStyle name="Хороший 13" xfId="1110"/>
    <cellStyle name="Хороший 14" xfId="1111"/>
    <cellStyle name="Хороший 15" xfId="1112"/>
    <cellStyle name="Хороший 16" xfId="1113"/>
    <cellStyle name="Хороший 17" xfId="1114"/>
    <cellStyle name="Хороший 18" xfId="1115"/>
    <cellStyle name="Хороший 19" xfId="1116"/>
    <cellStyle name="Хороший 2" xfId="1117"/>
    <cellStyle name="Хороший 20" xfId="1118"/>
    <cellStyle name="Хороший 21" xfId="1119"/>
    <cellStyle name="Хороший 22" xfId="1120"/>
    <cellStyle name="Хороший 23" xfId="1121"/>
    <cellStyle name="Хороший 24" xfId="1122"/>
    <cellStyle name="Хороший 3" xfId="1123"/>
    <cellStyle name="Хороший 4" xfId="1124"/>
    <cellStyle name="Хороший 5" xfId="1125"/>
    <cellStyle name="Хороший 6" xfId="1126"/>
    <cellStyle name="Хороший 7" xfId="1127"/>
    <cellStyle name="Хороший 8" xfId="1128"/>
    <cellStyle name="Хороший 9" xfId="112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externalLink" Target="externalLinks/externalLink1.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1/AppData/Local/Temp/&#1050;&#1086;&#1087;&#1080;&#1103;%20&#1075;&#1086;&#1076;&#1086;&#1074;&#1086;&#1081;%20&#1087;&#1086;%20373_29.08%20&#1052;&#1072;&#1088;&#1080;&#1085;&#107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3_A&#1041;_&#1090;&#1072;&#1073;&#1083;.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Запрос"/>
      <sheetName val="Звіт про прибутки і збитки та і"/>
      <sheetName val="Звіт про рух грошових коштів (п"/>
      <sheetName val="Примітка 6"/>
      <sheetName val="Таблиця 6.2"/>
      <sheetName val="Таблиця 6.3"/>
      <sheetName val="Примітка 7"/>
      <sheetName val="Таблиця 7.2"/>
      <sheetName val="Таблиця 7.3"/>
      <sheetName val="Примітка 8"/>
      <sheetName val="Таблиця 8.2"/>
      <sheetName val="Таблиця 8.3"/>
      <sheetName val="Примітка 9"/>
      <sheetName val="Таблиця 9.2"/>
      <sheetName val="Таблиця 9.3"/>
      <sheetName val="Таблиця 9.4"/>
      <sheetName val="Примітка 10"/>
      <sheetName val="Таблиця 10.2"/>
      <sheetName val="Таблиця 10.3"/>
      <sheetName val="Таблиця 10.4"/>
      <sheetName val="Таблиця 10.5"/>
      <sheetName val="Таблиця 10.6"/>
      <sheetName val="Таблиця 10.7"/>
      <sheetName val="Таблиця 10.8"/>
      <sheetName val="Таблиця 10.9"/>
      <sheetName val="Таблиця 10.10"/>
      <sheetName val="Примітка 11"/>
      <sheetName val="Таблиця 11.2"/>
      <sheetName val="Таблиця 11.3"/>
      <sheetName val="Таблиця 11.4"/>
      <sheetName val="Таблиця 11.5"/>
      <sheetName val="Таблиця 11.6"/>
      <sheetName val="Примітка 12"/>
      <sheetName val="Таблиця 12.2"/>
      <sheetName val="Таблиця 12.3"/>
      <sheetName val="Таблиця 12.4"/>
      <sheetName val="Таблиця 12.5"/>
      <sheetName val="Примітка 13"/>
      <sheetName val="Таблиця 13.2"/>
      <sheetName val="Таблиця 13.3"/>
      <sheetName val="Примітка 14"/>
      <sheetName val="Таблиця 14.2"/>
      <sheetName val="Таблиця 14.3"/>
      <sheetName val="Примітка 15"/>
      <sheetName val="Таблиця 15.2"/>
      <sheetName val="Примітка 16"/>
      <sheetName val="Примітка 17"/>
      <sheetName val="Таблиця 17.2"/>
      <sheetName val="Таблиця 17.3"/>
      <sheetName val="Таблиця 17.4"/>
      <sheetName val="Таблиця 17.5"/>
      <sheetName val="Таблиця 17.6"/>
      <sheetName val="Примітка 18"/>
      <sheetName val="Таблиця 18.2"/>
      <sheetName val="Примітка 19"/>
      <sheetName val="Таблиця 19.2"/>
      <sheetName val="Таблиця 19.3"/>
      <sheetName val="Таблиця 19.4"/>
      <sheetName val="Таблиця 19.5"/>
      <sheetName val="Примітка 20"/>
      <sheetName val="Примітка 21"/>
      <sheetName val="Таблиця 21.2"/>
      <sheetName val="Примітка 22"/>
      <sheetName val="Примітка 23"/>
      <sheetName val="Таблиця 23.2"/>
      <sheetName val="Примітка 24"/>
      <sheetName val="Примітка 25"/>
      <sheetName val="Примітка 26"/>
      <sheetName val="Примітка 27"/>
      <sheetName val="Примітка 28"/>
      <sheetName val="Примітка 29"/>
      <sheetName val="Примітка 30"/>
      <sheetName val="Примітка 31"/>
      <sheetName val="Примітка 32"/>
      <sheetName val="Примітка 33"/>
      <sheetName val="Примітка 34"/>
      <sheetName val="Примітка 35"/>
      <sheetName val="Таблиця 35.2"/>
      <sheetName val="Лист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з кварт.отч"/>
      <sheetName val="2009"/>
      <sheetName val="2010"/>
      <sheetName val="2011"/>
      <sheetName val="2012"/>
      <sheetName val="2013"/>
      <sheetName val="свод"/>
      <sheetName val="Трансформаційна таблиця (2)"/>
      <sheetName val="Трансформаційна таблиця"/>
      <sheetName val="Звіт про фінансовий стан (Бала "/>
      <sheetName val="Звіт про прибутки і збитки "/>
      <sheetName val="Звіт про сукупний дохід"/>
      <sheetName val="Звіт про рух грошових коштів (п"/>
      <sheetName val="Звіт про рух+1вар "/>
      <sheetName val="Звіт про рух грошових кошті (2)"/>
      <sheetName val="Звіт про зміни у власному кап "/>
      <sheetName val="Примітка 6"/>
      <sheetName val="Таблиця 6.2"/>
      <sheetName val="Таблиця 6.3"/>
      <sheetName val="Примітка 7"/>
      <sheetName val="Таблиця 7.2"/>
      <sheetName val="Таблиця 7.3"/>
      <sheetName val="Таблиця 7.4"/>
      <sheetName val="Примітка 8"/>
      <sheetName val="Таблиця 8.2"/>
      <sheetName val="Таблиця 8.3"/>
      <sheetName val="Таблиця 8.4"/>
      <sheetName val="Примітка 9"/>
      <sheetName val="Таблиця 9.2"/>
      <sheetName val="Таблиця 9.3"/>
      <sheetName val="Таблиця 9.4"/>
      <sheetName val="Таблиця 9.5"/>
      <sheetName val="Примітка 10"/>
      <sheetName val="Таблиця 10.2"/>
      <sheetName val="Таблиця 10.3"/>
      <sheetName val="Таблиця 10.4"/>
      <sheetName val="Таблиця 10.5"/>
      <sheetName val="Таблиця 10.6"/>
      <sheetName val="Таблиця 10.7"/>
      <sheetName val="Таблиця 10.8"/>
      <sheetName val="Таблиця 10.9"/>
      <sheetName val="Таблиця 10.10"/>
      <sheetName val="Таблиця 10.11"/>
      <sheetName val="Таблиця 10.12"/>
      <sheetName val="Таблиця 10.13"/>
      <sheetName val="Таблиця 10.14"/>
      <sheetName val="Примітка 11"/>
      <sheetName val="Таблиця 11.2"/>
      <sheetName val="Таблиця 11.3"/>
      <sheetName val="Таблиця 11.4"/>
      <sheetName val="Таблиця 11.5"/>
      <sheetName val="Таблиця 11.6"/>
      <sheetName val="Таблиця 11.7"/>
      <sheetName val="Таблиця 11.8"/>
      <sheetName val="Примітка 12"/>
      <sheetName val="Таблиця 12.2"/>
      <sheetName val="Таблиця 12.3"/>
      <sheetName val="Таблиця 12.4."/>
      <sheetName val="Таблиця 12.5."/>
      <sheetName val="Таблиця 12.6."/>
      <sheetName val="Таблиця 12.7"/>
      <sheetName val="Примітка 13"/>
      <sheetName val="Таблиця 13.2"/>
      <sheetName val="Таблиця 13.3"/>
      <sheetName val="Таблиця 13.4"/>
      <sheetName val="Примітка 14"/>
      <sheetName val="Таблиця 14.2"/>
      <sheetName val="Таблиця 14.3"/>
      <sheetName val="Примітка 15"/>
      <sheetName val="Таблиця 15.2"/>
      <sheetName val="Примітка 16"/>
      <sheetName val="Примітка 17"/>
      <sheetName val="Таблиця 17.2"/>
      <sheetName val="Таблиця 17.3"/>
      <sheetName val="Таблиця 17.4"/>
      <sheetName val="Таблиця 17.5"/>
      <sheetName val="Таблиця 17.6"/>
      <sheetName val="Таблиця 17.7"/>
      <sheetName val="Таблиця 17.8"/>
      <sheetName val="Примітка 18"/>
      <sheetName val="Таблиця 18.2"/>
      <sheetName val="Таблиця 18.3"/>
      <sheetName val="Таблиця 18.4"/>
      <sheetName val="Примітка 19"/>
      <sheetName val="Таблиця 19.2"/>
      <sheetName val="Таблиця 19.3"/>
      <sheetName val="Таблиця 19.4"/>
      <sheetName val="Таблиця 19.5"/>
      <sheetName val="Примітка 20"/>
      <sheetName val="Примітка 21"/>
      <sheetName val="Таблиця 21.2"/>
      <sheetName val="Примітка 22"/>
      <sheetName val="Примітка 23"/>
      <sheetName val="Таблиця 23.2"/>
      <sheetName val="Примітка 24"/>
      <sheetName val="Примітка 25"/>
      <sheetName val="Примітка 26"/>
      <sheetName val="Примітка 27"/>
      <sheetName val="Примітка 28"/>
      <sheetName val="Примітка 29"/>
      <sheetName val="Примітка 30"/>
      <sheetName val="Примітка 31"/>
      <sheetName val="Примітка 32"/>
      <sheetName val="Примітка 33"/>
      <sheetName val="Примітка 34 "/>
      <sheetName val="Примітка 35"/>
      <sheetName val="Таблиця 35.2"/>
      <sheetName val="Таблиця 35.3"/>
      <sheetName val="Таблиця 35.4 "/>
      <sheetName val="Таблиця 35.5"/>
      <sheetName val="Примітка 36 "/>
      <sheetName val="Таблиця 36.2"/>
      <sheetName val="Таблиця 36.3 "/>
      <sheetName val="Таблиця 36.4 "/>
      <sheetName val="Примітка 37"/>
      <sheetName val="Примітка 38  (2)"/>
      <sheetName val="Примітка 38 "/>
      <sheetName val="Таблиця 38.2 "/>
      <sheetName val="Таблиця 38.3 (2)"/>
      <sheetName val="Таблиця 38.3"/>
      <sheetName val="Таблиця 38.4"/>
      <sheetName val="Таблиця 38.5"/>
      <sheetName val="Таблиця 38.6"/>
      <sheetName val="Таблиця 38.7"/>
      <sheetName val="Примітка 39 "/>
      <sheetName val="Таблиця 39.2"/>
      <sheetName val="Таблиця 39.3 "/>
      <sheetName val="Таблиця 39.4 "/>
      <sheetName val="Таблиця 39.5 "/>
      <sheetName val="Таблиця 39.6 "/>
      <sheetName val="Таблиця 39.7"/>
      <sheetName val="Таблиця 39.8"/>
      <sheetName val="Таблиця 39.9"/>
      <sheetName val="Таблиця 39.10"/>
      <sheetName val="Таблиця 39.11"/>
      <sheetName val="Таблиця 39.12"/>
      <sheetName val="Таблиця 39.13 "/>
      <sheetName val="Таблиця 39.14"/>
      <sheetName val="Примітка 40 "/>
      <sheetName val="Таблиця 40.2 "/>
      <sheetName val="Примітка 41"/>
      <sheetName val="Примітка 42 "/>
      <sheetName val="Таблиця 42.2 "/>
      <sheetName val="Таблиця 42.3 "/>
      <sheetName val="Таблиця 42.4"/>
      <sheetName val="Примітка 43 "/>
      <sheetName val="Примітка 44 "/>
      <sheetName val="Таблиця 44.2"/>
      <sheetName val="Примітка 45 "/>
      <sheetName val="Таблиця 45.2 "/>
      <sheetName val="Таблиця 45.3"/>
      <sheetName val="Примітка 46 "/>
      <sheetName val="Таблиця 46.2 "/>
      <sheetName val="Таблиця 46.3 "/>
      <sheetName val="Таблиця 46.4 "/>
      <sheetName val="Таблиця 46.5 "/>
      <sheetName val="Таблиця 46.6 "/>
      <sheetName val="Таблиця 46.7 "/>
      <sheetName val="Таблиця 46.8"/>
      <sheetName val="Таблиця 46.9"/>
      <sheetName val="Таблиця 46.10"/>
      <sheetName val="Таблиця 46.11"/>
      <sheetName val="Таблиця 46.12"/>
      <sheetName val="Таблиця 46.13 "/>
      <sheetName val="Примітка 47 "/>
      <sheetName val="Примітка 48"/>
      <sheetName val="Таблиця 48.2 "/>
      <sheetName val="Таблиця 48.3 "/>
      <sheetName val="Примітка 49 "/>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0">
          <cell r="D10">
            <v>3685</v>
          </cell>
        </row>
      </sheetData>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FFFF00"/>
  </sheetPr>
  <dimension ref="A1:G44"/>
  <sheetViews>
    <sheetView topLeftCell="A17" workbookViewId="0">
      <selection activeCell="B37" sqref="B37"/>
    </sheetView>
  </sheetViews>
  <sheetFormatPr defaultRowHeight="13.5"/>
  <cols>
    <col min="2" max="2" width="58" customWidth="1"/>
    <col min="3" max="3" width="13.75" customWidth="1"/>
    <col min="4" max="4" width="18.875" customWidth="1"/>
    <col min="5" max="5" width="16.625" customWidth="1"/>
    <col min="6" max="6" width="15.125" customWidth="1"/>
    <col min="7" max="7" width="20.5" customWidth="1"/>
  </cols>
  <sheetData>
    <row r="1" spans="1:7" ht="18" customHeight="1">
      <c r="A1" s="495" t="s">
        <v>736</v>
      </c>
      <c r="B1" s="495"/>
      <c r="C1" s="495"/>
      <c r="D1" s="495"/>
      <c r="E1" s="495"/>
      <c r="F1" s="330"/>
      <c r="G1" s="330"/>
    </row>
    <row r="2" spans="1:7">
      <c r="A2" s="330"/>
      <c r="B2" s="330"/>
      <c r="C2" s="330"/>
      <c r="D2" s="330"/>
      <c r="E2" s="330"/>
      <c r="F2" s="330" t="s">
        <v>612</v>
      </c>
      <c r="G2" s="9" t="s">
        <v>612</v>
      </c>
    </row>
    <row r="3" spans="1:7" ht="36" customHeight="1">
      <c r="A3" s="494" t="s">
        <v>548</v>
      </c>
      <c r="B3" s="494" t="s">
        <v>715</v>
      </c>
      <c r="C3" s="494" t="s">
        <v>727</v>
      </c>
      <c r="D3" s="494" t="s">
        <v>728</v>
      </c>
      <c r="E3" s="494"/>
      <c r="F3" s="494" t="s">
        <v>767</v>
      </c>
      <c r="G3" s="494"/>
    </row>
    <row r="4" spans="1:7" ht="28.5" customHeight="1">
      <c r="A4" s="494"/>
      <c r="B4" s="494"/>
      <c r="C4" s="494"/>
      <c r="D4" s="269" t="s">
        <v>716</v>
      </c>
      <c r="E4" s="269" t="s">
        <v>766</v>
      </c>
      <c r="F4" s="269" t="s">
        <v>716</v>
      </c>
      <c r="G4" s="269" t="s">
        <v>766</v>
      </c>
    </row>
    <row r="5" spans="1:7">
      <c r="A5" s="331">
        <v>1</v>
      </c>
      <c r="B5" s="331">
        <v>2</v>
      </c>
      <c r="C5" s="331">
        <v>3</v>
      </c>
      <c r="D5" s="331">
        <v>4</v>
      </c>
      <c r="E5" s="331">
        <v>5</v>
      </c>
      <c r="F5" s="331">
        <v>6</v>
      </c>
      <c r="G5" s="331">
        <v>7</v>
      </c>
    </row>
    <row r="6" spans="1:7" ht="12" customHeight="1">
      <c r="A6" s="332" t="s">
        <v>717</v>
      </c>
      <c r="B6" s="490" t="s">
        <v>730</v>
      </c>
      <c r="C6" s="490"/>
      <c r="D6" s="490"/>
      <c r="E6" s="490"/>
      <c r="F6" s="490"/>
      <c r="G6" s="490"/>
    </row>
    <row r="7" spans="1:7">
      <c r="A7" s="332" t="s">
        <v>987</v>
      </c>
      <c r="B7" s="332" t="s">
        <v>753</v>
      </c>
      <c r="C7" s="332">
        <v>81</v>
      </c>
      <c r="D7" s="206">
        <v>5030</v>
      </c>
      <c r="E7" s="336"/>
      <c r="F7" s="206"/>
      <c r="G7" s="206"/>
    </row>
    <row r="8" spans="1:7" ht="14.25" customHeight="1">
      <c r="A8" s="332" t="s">
        <v>988</v>
      </c>
      <c r="B8" s="332" t="s">
        <v>754</v>
      </c>
      <c r="C8" s="332">
        <v>81</v>
      </c>
      <c r="D8" s="336"/>
      <c r="E8" s="206">
        <v>5040</v>
      </c>
      <c r="F8" s="206"/>
      <c r="G8" s="206"/>
    </row>
    <row r="9" spans="1:7">
      <c r="A9" s="332" t="s">
        <v>56</v>
      </c>
      <c r="B9" s="332" t="s">
        <v>1091</v>
      </c>
      <c r="C9" s="332">
        <v>81</v>
      </c>
      <c r="D9" s="206"/>
      <c r="E9" s="206"/>
      <c r="F9" s="336"/>
      <c r="G9" s="206">
        <v>7392</v>
      </c>
    </row>
    <row r="10" spans="1:7">
      <c r="A10" s="332" t="s">
        <v>718</v>
      </c>
      <c r="B10" s="490" t="s">
        <v>756</v>
      </c>
      <c r="C10" s="490"/>
      <c r="D10" s="490"/>
      <c r="E10" s="490"/>
      <c r="F10" s="490"/>
      <c r="G10" s="490"/>
    </row>
    <row r="11" spans="1:7">
      <c r="A11" s="332" t="s">
        <v>989</v>
      </c>
      <c r="B11" s="332" t="s">
        <v>754</v>
      </c>
      <c r="C11" s="332">
        <v>17</v>
      </c>
      <c r="D11" s="331">
        <v>5040</v>
      </c>
      <c r="E11" s="337"/>
      <c r="F11" s="331"/>
      <c r="G11" s="332"/>
    </row>
    <row r="12" spans="1:7" ht="13.5" customHeight="1">
      <c r="A12" s="332" t="s">
        <v>990</v>
      </c>
      <c r="B12" s="332" t="s">
        <v>753</v>
      </c>
      <c r="C12" s="332">
        <v>17</v>
      </c>
      <c r="D12" s="337"/>
      <c r="E12" s="331">
        <v>5030</v>
      </c>
      <c r="F12" s="331"/>
      <c r="G12" s="332"/>
    </row>
    <row r="13" spans="1:7">
      <c r="A13" s="332" t="s">
        <v>65</v>
      </c>
      <c r="B13" s="332" t="s">
        <v>719</v>
      </c>
      <c r="C13" s="332">
        <v>17</v>
      </c>
      <c r="D13" s="331"/>
      <c r="E13" s="331"/>
      <c r="F13" s="331">
        <v>7900</v>
      </c>
      <c r="G13" s="338"/>
    </row>
    <row r="14" spans="1:7">
      <c r="A14" s="332" t="s">
        <v>720</v>
      </c>
      <c r="B14" s="490" t="s">
        <v>731</v>
      </c>
      <c r="C14" s="490"/>
      <c r="D14" s="490"/>
      <c r="E14" s="490"/>
      <c r="F14" s="490"/>
      <c r="G14" s="490"/>
    </row>
    <row r="15" spans="1:7">
      <c r="A15" s="332" t="s">
        <v>46</v>
      </c>
      <c r="B15" s="332" t="s">
        <v>753</v>
      </c>
      <c r="C15" s="332">
        <v>14</v>
      </c>
      <c r="D15" s="206">
        <v>5030</v>
      </c>
      <c r="E15" s="337"/>
      <c r="F15" s="206"/>
      <c r="G15" s="206"/>
    </row>
    <row r="16" spans="1:7">
      <c r="A16" s="332" t="s">
        <v>48</v>
      </c>
      <c r="B16" s="332" t="s">
        <v>754</v>
      </c>
      <c r="C16" s="332">
        <v>14</v>
      </c>
      <c r="D16" s="337"/>
      <c r="E16" s="206">
        <v>5040</v>
      </c>
      <c r="F16" s="206"/>
      <c r="G16" s="206"/>
    </row>
    <row r="17" spans="1:7">
      <c r="A17" s="332" t="s">
        <v>121</v>
      </c>
      <c r="B17" s="332" t="s">
        <v>1091</v>
      </c>
      <c r="C17" s="332">
        <v>14</v>
      </c>
      <c r="D17" s="206"/>
      <c r="E17" s="206"/>
      <c r="F17" s="337"/>
      <c r="G17" s="206">
        <v>7431</v>
      </c>
    </row>
    <row r="18" spans="1:7" ht="29.25" customHeight="1">
      <c r="A18" s="332" t="s">
        <v>721</v>
      </c>
      <c r="B18" s="491" t="s">
        <v>757</v>
      </c>
      <c r="C18" s="492"/>
      <c r="D18" s="492"/>
      <c r="E18" s="492"/>
      <c r="F18" s="492"/>
      <c r="G18" s="493"/>
    </row>
    <row r="19" spans="1:7">
      <c r="A19" s="332" t="s">
        <v>208</v>
      </c>
      <c r="B19" s="332" t="s">
        <v>754</v>
      </c>
      <c r="C19" s="332">
        <v>3</v>
      </c>
      <c r="D19" s="206">
        <v>5040</v>
      </c>
      <c r="E19" s="337"/>
      <c r="F19" s="206"/>
      <c r="G19" s="332"/>
    </row>
    <row r="20" spans="1:7">
      <c r="A20" s="332" t="s">
        <v>209</v>
      </c>
      <c r="B20" s="332" t="s">
        <v>753</v>
      </c>
      <c r="C20" s="332">
        <v>3</v>
      </c>
      <c r="D20" s="337"/>
      <c r="E20" s="206">
        <v>5030</v>
      </c>
      <c r="F20" s="206"/>
      <c r="G20" s="332"/>
    </row>
    <row r="21" spans="1:7">
      <c r="A21" s="332" t="s">
        <v>886</v>
      </c>
      <c r="B21" s="332" t="s">
        <v>719</v>
      </c>
      <c r="C21" s="332">
        <v>3</v>
      </c>
      <c r="D21" s="206"/>
      <c r="E21" s="206"/>
      <c r="F21" s="206">
        <v>7900</v>
      </c>
      <c r="G21" s="338"/>
    </row>
    <row r="22" spans="1:7">
      <c r="A22" s="332" t="s">
        <v>722</v>
      </c>
      <c r="B22" s="490" t="s">
        <v>729</v>
      </c>
      <c r="C22" s="490"/>
      <c r="D22" s="490"/>
      <c r="E22" s="490"/>
      <c r="F22" s="490"/>
      <c r="G22" s="490"/>
    </row>
    <row r="23" spans="1:7">
      <c r="A23" s="332" t="s">
        <v>266</v>
      </c>
      <c r="B23" s="332" t="s">
        <v>754</v>
      </c>
      <c r="C23" s="332">
        <v>81</v>
      </c>
      <c r="D23" s="206">
        <v>5040</v>
      </c>
      <c r="E23" s="206" t="s">
        <v>612</v>
      </c>
      <c r="F23" s="206"/>
      <c r="G23" s="332"/>
    </row>
    <row r="24" spans="1:7">
      <c r="A24" s="332" t="s">
        <v>268</v>
      </c>
      <c r="B24" s="332" t="s">
        <v>723</v>
      </c>
      <c r="C24" s="332">
        <v>81</v>
      </c>
      <c r="D24" s="206" t="s">
        <v>612</v>
      </c>
      <c r="E24" s="206">
        <v>3619</v>
      </c>
      <c r="F24" s="206"/>
      <c r="G24" s="332"/>
    </row>
    <row r="25" spans="1:7">
      <c r="A25" s="332" t="s">
        <v>892</v>
      </c>
      <c r="B25" s="332" t="s">
        <v>1091</v>
      </c>
      <c r="C25" s="332">
        <v>81</v>
      </c>
      <c r="D25" s="206"/>
      <c r="E25" s="206"/>
      <c r="F25" s="206">
        <v>7392</v>
      </c>
      <c r="G25" s="332" t="s">
        <v>612</v>
      </c>
    </row>
    <row r="26" spans="1:7">
      <c r="A26" s="332" t="s">
        <v>724</v>
      </c>
      <c r="B26" s="490" t="s">
        <v>758</v>
      </c>
      <c r="C26" s="490"/>
      <c r="D26" s="490"/>
      <c r="E26" s="490"/>
      <c r="F26" s="490"/>
      <c r="G26" s="490"/>
    </row>
    <row r="27" spans="1:7">
      <c r="A27" s="332" t="s">
        <v>271</v>
      </c>
      <c r="B27" s="332" t="s">
        <v>294</v>
      </c>
      <c r="C27" s="332">
        <v>13</v>
      </c>
      <c r="D27" s="206">
        <v>3521</v>
      </c>
      <c r="E27" s="206" t="s">
        <v>612</v>
      </c>
      <c r="F27" s="206"/>
      <c r="G27" s="206"/>
    </row>
    <row r="28" spans="1:7">
      <c r="A28" s="332" t="s">
        <v>273</v>
      </c>
      <c r="B28" s="332" t="s">
        <v>754</v>
      </c>
      <c r="C28" s="332">
        <v>13</v>
      </c>
      <c r="D28" s="206" t="s">
        <v>612</v>
      </c>
      <c r="E28" s="206">
        <v>5040</v>
      </c>
      <c r="F28" s="206"/>
      <c r="G28" s="206"/>
    </row>
    <row r="29" spans="1:7">
      <c r="A29" s="332" t="s">
        <v>275</v>
      </c>
      <c r="B29" s="332" t="s">
        <v>612</v>
      </c>
      <c r="C29" s="332">
        <v>13</v>
      </c>
      <c r="D29" s="206"/>
      <c r="E29" s="206"/>
      <c r="F29" s="206" t="s">
        <v>612</v>
      </c>
      <c r="G29" s="206">
        <v>7900</v>
      </c>
    </row>
    <row r="30" spans="1:7">
      <c r="A30" s="333" t="s">
        <v>725</v>
      </c>
      <c r="B30" s="490" t="s">
        <v>735</v>
      </c>
      <c r="C30" s="490"/>
      <c r="D30" s="490"/>
      <c r="E30" s="490"/>
      <c r="F30" s="490"/>
      <c r="G30" s="490"/>
    </row>
    <row r="31" spans="1:7">
      <c r="A31" s="333" t="s">
        <v>903</v>
      </c>
      <c r="B31" s="334" t="s">
        <v>737</v>
      </c>
      <c r="C31" s="332">
        <v>650</v>
      </c>
      <c r="D31" s="206">
        <v>3720</v>
      </c>
      <c r="E31" s="206"/>
      <c r="F31" s="332"/>
      <c r="G31" s="332"/>
    </row>
    <row r="32" spans="1:7">
      <c r="A32" s="333" t="s">
        <v>905</v>
      </c>
      <c r="B32" s="334" t="s">
        <v>738</v>
      </c>
      <c r="C32" s="332">
        <v>11</v>
      </c>
      <c r="D32" s="206"/>
      <c r="E32" s="206">
        <v>2603</v>
      </c>
      <c r="F32" s="332"/>
      <c r="G32" s="332"/>
    </row>
    <row r="33" spans="1:7">
      <c r="A33" s="333" t="s">
        <v>601</v>
      </c>
      <c r="B33" s="334" t="s">
        <v>739</v>
      </c>
      <c r="C33" s="332">
        <v>639</v>
      </c>
      <c r="D33" s="206"/>
      <c r="E33" s="206">
        <v>2620</v>
      </c>
      <c r="F33" s="332"/>
      <c r="G33" s="332"/>
    </row>
    <row r="34" spans="1:7">
      <c r="A34" s="333" t="s">
        <v>726</v>
      </c>
      <c r="B34" s="490" t="s">
        <v>742</v>
      </c>
      <c r="C34" s="490"/>
      <c r="D34" s="490"/>
      <c r="E34" s="490"/>
      <c r="F34" s="490"/>
      <c r="G34" s="490"/>
    </row>
    <row r="35" spans="1:7">
      <c r="A35" s="333" t="s">
        <v>581</v>
      </c>
      <c r="B35" s="339" t="s">
        <v>1075</v>
      </c>
      <c r="C35" s="332">
        <v>11366</v>
      </c>
      <c r="D35" s="331">
        <v>6111</v>
      </c>
      <c r="E35" s="331"/>
      <c r="F35" s="332"/>
      <c r="G35" s="332"/>
    </row>
    <row r="36" spans="1:7">
      <c r="A36" s="333" t="s">
        <v>582</v>
      </c>
      <c r="B36" s="332" t="s">
        <v>1090</v>
      </c>
      <c r="C36" s="332">
        <v>41202</v>
      </c>
      <c r="D36" s="331">
        <v>6397</v>
      </c>
      <c r="E36" s="331"/>
      <c r="F36" s="332"/>
      <c r="G36" s="332"/>
    </row>
    <row r="37" spans="1:7">
      <c r="A37" s="333" t="s">
        <v>584</v>
      </c>
      <c r="B37" s="332" t="s">
        <v>741</v>
      </c>
      <c r="C37" s="332">
        <f>SUM(C35:C36)</f>
        <v>52568</v>
      </c>
      <c r="D37" s="331"/>
      <c r="E37" s="331" t="s">
        <v>743</v>
      </c>
      <c r="F37" s="332"/>
      <c r="G37" s="332"/>
    </row>
    <row r="38" spans="1:7">
      <c r="A38" s="333" t="s">
        <v>732</v>
      </c>
      <c r="B38" s="490" t="s">
        <v>749</v>
      </c>
      <c r="C38" s="490"/>
      <c r="D38" s="490"/>
      <c r="E38" s="490"/>
      <c r="F38" s="490"/>
      <c r="G38" s="490"/>
    </row>
    <row r="39" spans="1:7">
      <c r="A39" s="333" t="s">
        <v>733</v>
      </c>
      <c r="B39" s="332" t="s">
        <v>750</v>
      </c>
      <c r="C39" s="332">
        <v>13</v>
      </c>
      <c r="D39" s="331">
        <v>3621</v>
      </c>
      <c r="E39" s="331" t="s">
        <v>612</v>
      </c>
      <c r="F39" s="332"/>
      <c r="G39" s="332"/>
    </row>
    <row r="40" spans="1:7">
      <c r="A40" s="333" t="s">
        <v>734</v>
      </c>
      <c r="B40" s="347" t="s">
        <v>294</v>
      </c>
      <c r="C40" s="332">
        <v>13</v>
      </c>
      <c r="D40" s="331" t="s">
        <v>612</v>
      </c>
      <c r="E40" s="331">
        <v>3521</v>
      </c>
      <c r="F40" s="332"/>
      <c r="G40" s="332"/>
    </row>
    <row r="41" spans="1:7">
      <c r="B41" s="345"/>
      <c r="C41" s="346"/>
      <c r="D41" s="337"/>
      <c r="E41" s="337"/>
      <c r="F41" s="56"/>
    </row>
    <row r="42" spans="1:7" s="1" customFormat="1" ht="12.75">
      <c r="B42" s="140" t="s">
        <v>699</v>
      </c>
      <c r="C42" s="9"/>
      <c r="D42" s="9"/>
      <c r="E42" s="270" t="s">
        <v>700</v>
      </c>
    </row>
    <row r="43" spans="1:7" s="1" customFormat="1" ht="22.5" customHeight="1">
      <c r="B43" s="140"/>
      <c r="C43" s="9"/>
      <c r="D43" s="335" t="s">
        <v>612</v>
      </c>
      <c r="E43" s="270"/>
    </row>
    <row r="44" spans="1:7" s="1" customFormat="1" ht="12.75">
      <c r="B44" s="140" t="s">
        <v>703</v>
      </c>
      <c r="C44" s="9"/>
      <c r="D44" s="270"/>
      <c r="E44" s="270" t="s">
        <v>740</v>
      </c>
    </row>
  </sheetData>
  <mergeCells count="15">
    <mergeCell ref="F3:G3"/>
    <mergeCell ref="B6:G6"/>
    <mergeCell ref="A1:E1"/>
    <mergeCell ref="A3:A4"/>
    <mergeCell ref="B3:B4"/>
    <mergeCell ref="C3:C4"/>
    <mergeCell ref="D3:E3"/>
    <mergeCell ref="B26:G26"/>
    <mergeCell ref="B38:G38"/>
    <mergeCell ref="B10:G10"/>
    <mergeCell ref="B14:G14"/>
    <mergeCell ref="B18:G18"/>
    <mergeCell ref="B22:G22"/>
    <mergeCell ref="B30:G30"/>
    <mergeCell ref="B34:G34"/>
  </mergeCells>
  <phoneticPr fontId="59" type="noConversion"/>
  <pageMargins left="0.19685039370078741" right="0.19685039370078741"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sheetPr>
    <tabColor rgb="FFFFFF00"/>
  </sheetPr>
  <dimension ref="A2:J179"/>
  <sheetViews>
    <sheetView zoomScaleNormal="85" workbookViewId="0">
      <selection activeCell="D6" sqref="D6:J12"/>
    </sheetView>
  </sheetViews>
  <sheetFormatPr defaultColWidth="9.75" defaultRowHeight="12.75"/>
  <cols>
    <col min="1" max="1" width="9.75" style="1" customWidth="1"/>
    <col min="2" max="2" width="46.375" style="1" customWidth="1"/>
    <col min="3" max="3" width="13.125" style="1" customWidth="1"/>
    <col min="4" max="8" width="9.75" style="1"/>
    <col min="9" max="9" width="16.25" style="1" customWidth="1"/>
    <col min="10" max="16384" width="9.75" style="1"/>
  </cols>
  <sheetData>
    <row r="2" spans="1:10" ht="32.25" customHeight="1">
      <c r="A2" s="523" t="s">
        <v>775</v>
      </c>
      <c r="B2" s="523"/>
      <c r="C2" s="523"/>
      <c r="D2" s="523"/>
      <c r="E2" s="523"/>
      <c r="F2" s="523"/>
    </row>
    <row r="3" spans="1:10" ht="10.5" customHeight="1">
      <c r="J3" s="21" t="s">
        <v>51</v>
      </c>
    </row>
    <row r="4" spans="1:10" ht="76.5">
      <c r="A4" s="31" t="s">
        <v>52</v>
      </c>
      <c r="B4" s="31" t="s">
        <v>72</v>
      </c>
      <c r="C4" s="31" t="s">
        <v>76</v>
      </c>
      <c r="D4" s="31" t="s">
        <v>84</v>
      </c>
      <c r="E4" s="31" t="s">
        <v>85</v>
      </c>
      <c r="F4" s="31" t="s">
        <v>79</v>
      </c>
      <c r="G4" s="31" t="s">
        <v>86</v>
      </c>
      <c r="H4" s="48" t="s">
        <v>87</v>
      </c>
      <c r="I4" s="71" t="s">
        <v>82</v>
      </c>
      <c r="J4" s="95" t="s">
        <v>61</v>
      </c>
    </row>
    <row r="5" spans="1:10">
      <c r="A5" s="31">
        <v>1</v>
      </c>
      <c r="B5" s="31">
        <v>2</v>
      </c>
      <c r="C5" s="128">
        <v>3</v>
      </c>
      <c r="D5" s="128">
        <v>4</v>
      </c>
      <c r="E5" s="128">
        <v>5</v>
      </c>
      <c r="F5" s="128">
        <v>6</v>
      </c>
      <c r="G5" s="128">
        <v>7</v>
      </c>
      <c r="H5" s="128">
        <v>8</v>
      </c>
      <c r="I5" s="175">
        <v>9</v>
      </c>
      <c r="J5" s="95">
        <v>10</v>
      </c>
    </row>
    <row r="6" spans="1:10" ht="21" customHeight="1">
      <c r="A6" s="46">
        <v>1</v>
      </c>
      <c r="B6" s="132" t="s">
        <v>88</v>
      </c>
      <c r="C6" s="289">
        <v>0</v>
      </c>
      <c r="D6" s="395">
        <v>-2750.6695600000007</v>
      </c>
      <c r="E6" s="298">
        <v>0</v>
      </c>
      <c r="F6" s="395">
        <v>-8316.2861700000067</v>
      </c>
      <c r="G6" s="395">
        <v>-25351.083630000012</v>
      </c>
      <c r="H6" s="395">
        <v>-98738.721600000281</v>
      </c>
      <c r="I6" s="395">
        <v>-97233.239039999695</v>
      </c>
      <c r="J6" s="395">
        <v>-232390</v>
      </c>
    </row>
    <row r="7" spans="1:10" ht="25.5">
      <c r="A7" s="46">
        <v>2</v>
      </c>
      <c r="B7" s="96" t="s">
        <v>89</v>
      </c>
      <c r="C7" s="289">
        <v>0</v>
      </c>
      <c r="D7" s="395">
        <v>-6840</v>
      </c>
      <c r="E7" s="298">
        <v>0</v>
      </c>
      <c r="F7" s="395">
        <v>-7414</v>
      </c>
      <c r="G7" s="395">
        <v>-4295</v>
      </c>
      <c r="H7" s="395">
        <v>-6548</v>
      </c>
      <c r="I7" s="395">
        <v>-49233</v>
      </c>
      <c r="J7" s="395">
        <v>-74330</v>
      </c>
    </row>
    <row r="8" spans="1:10" ht="17.100000000000001" customHeight="1">
      <c r="A8" s="46">
        <v>3</v>
      </c>
      <c r="B8" s="132" t="s">
        <v>74</v>
      </c>
      <c r="C8" s="289">
        <v>0</v>
      </c>
      <c r="D8" s="298">
        <v>0</v>
      </c>
      <c r="E8" s="298">
        <v>0</v>
      </c>
      <c r="F8" s="395">
        <v>71</v>
      </c>
      <c r="G8" s="395">
        <v>2</v>
      </c>
      <c r="H8" s="395">
        <v>16164</v>
      </c>
      <c r="I8" s="395">
        <v>68872</v>
      </c>
      <c r="J8" s="395">
        <v>85109</v>
      </c>
    </row>
    <row r="9" spans="1:10" ht="17.100000000000001" customHeight="1">
      <c r="A9" s="46">
        <v>4</v>
      </c>
      <c r="B9" s="132" t="s">
        <v>90</v>
      </c>
      <c r="C9" s="289">
        <v>0</v>
      </c>
      <c r="D9" s="298">
        <v>0</v>
      </c>
      <c r="E9" s="298">
        <v>0</v>
      </c>
      <c r="F9" s="298">
        <v>0</v>
      </c>
      <c r="G9" s="298">
        <v>0</v>
      </c>
      <c r="H9" s="298">
        <v>0</v>
      </c>
      <c r="I9" s="298">
        <v>0</v>
      </c>
      <c r="J9" s="298">
        <v>0</v>
      </c>
    </row>
    <row r="10" spans="1:10" ht="17.100000000000001" customHeight="1">
      <c r="A10" s="46">
        <v>5</v>
      </c>
      <c r="B10" s="132" t="s">
        <v>91</v>
      </c>
      <c r="C10" s="289">
        <v>0</v>
      </c>
      <c r="D10" s="298"/>
      <c r="E10" s="298">
        <v>0</v>
      </c>
      <c r="F10" s="298">
        <v>0</v>
      </c>
      <c r="G10" s="298">
        <v>0</v>
      </c>
      <c r="H10" s="298">
        <v>0</v>
      </c>
      <c r="I10" s="298">
        <v>0</v>
      </c>
      <c r="J10" s="298">
        <v>0</v>
      </c>
    </row>
    <row r="11" spans="1:10" ht="17.100000000000001" customHeight="1">
      <c r="A11" s="46">
        <v>6</v>
      </c>
      <c r="B11" s="132" t="s">
        <v>75</v>
      </c>
      <c r="C11" s="289">
        <v>0</v>
      </c>
      <c r="D11" s="298">
        <v>0</v>
      </c>
      <c r="E11" s="298">
        <v>0</v>
      </c>
      <c r="F11" s="298">
        <v>0</v>
      </c>
      <c r="G11" s="395">
        <v>-41.857704353899983</v>
      </c>
      <c r="H11" s="395">
        <v>-19.934104371759993</v>
      </c>
      <c r="I11" s="298">
        <v>0</v>
      </c>
      <c r="J11" s="395">
        <v>-62</v>
      </c>
    </row>
    <row r="12" spans="1:10" ht="17.100000000000001" customHeight="1">
      <c r="A12" s="49">
        <v>7</v>
      </c>
      <c r="B12" s="132" t="s">
        <v>92</v>
      </c>
      <c r="C12" s="289">
        <v>0</v>
      </c>
      <c r="D12" s="395">
        <v>-9591</v>
      </c>
      <c r="E12" s="298">
        <v>0</v>
      </c>
      <c r="F12" s="395">
        <v>-15659</v>
      </c>
      <c r="G12" s="395">
        <v>-29686</v>
      </c>
      <c r="H12" s="395">
        <v>-89143</v>
      </c>
      <c r="I12" s="395">
        <v>-77594</v>
      </c>
      <c r="J12" s="395">
        <v>-221672.6402599953</v>
      </c>
    </row>
    <row r="14" spans="1:10" s="5" customFormat="1" ht="16.5" customHeight="1">
      <c r="A14" s="524" t="s">
        <v>708</v>
      </c>
      <c r="B14" s="524"/>
      <c r="C14" s="524"/>
      <c r="D14" s="524"/>
      <c r="E14" s="524"/>
      <c r="F14" s="524"/>
      <c r="G14" s="524"/>
      <c r="H14" s="524"/>
      <c r="I14" s="524"/>
      <c r="J14" s="524"/>
    </row>
    <row r="15" spans="1:10" s="5" customFormat="1" ht="18.75" customHeight="1">
      <c r="A15" s="524" t="s">
        <v>626</v>
      </c>
      <c r="B15" s="524"/>
      <c r="C15" s="524"/>
      <c r="D15" s="524"/>
      <c r="E15" s="524"/>
      <c r="F15" s="524"/>
      <c r="G15" s="524"/>
      <c r="H15" s="524"/>
      <c r="I15" s="524"/>
      <c r="J15" s="524"/>
    </row>
    <row r="16" spans="1:10" s="5" customFormat="1" ht="33.75" customHeight="1">
      <c r="A16" s="525" t="s">
        <v>709</v>
      </c>
      <c r="B16" s="525"/>
      <c r="C16" s="525"/>
      <c r="D16" s="525"/>
      <c r="E16" s="525"/>
      <c r="F16" s="525"/>
      <c r="G16" s="525"/>
      <c r="H16" s="525"/>
      <c r="I16" s="525"/>
      <c r="J16" s="525"/>
    </row>
    <row r="83" spans="1:1">
      <c r="A83" s="141" t="s">
        <v>1005</v>
      </c>
    </row>
    <row r="179" spans="4:4">
      <c r="D179" s="50"/>
    </row>
  </sheetData>
  <sheetProtection selectLockedCells="1" selectUnlockedCells="1"/>
  <mergeCells count="4">
    <mergeCell ref="A2:F2"/>
    <mergeCell ref="A15:J15"/>
    <mergeCell ref="A14:J14"/>
    <mergeCell ref="A16:J16"/>
  </mergeCells>
  <phoneticPr fontId="59" type="noConversion"/>
  <pageMargins left="0.15748031496062992"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tabColor rgb="FFFFFF00"/>
  </sheetPr>
  <dimension ref="A1:L203"/>
  <sheetViews>
    <sheetView zoomScaleNormal="86" workbookViewId="0">
      <selection activeCell="A2" sqref="A2:F2"/>
    </sheetView>
  </sheetViews>
  <sheetFormatPr defaultColWidth="10.75" defaultRowHeight="12.75"/>
  <cols>
    <col min="1" max="1" width="5.5" style="1" customWidth="1"/>
    <col min="2" max="2" width="44" style="1" customWidth="1"/>
    <col min="3" max="3" width="12.625" style="1" customWidth="1"/>
    <col min="4" max="7" width="10.75" style="1"/>
    <col min="8" max="8" width="10.75" style="5"/>
    <col min="9" max="9" width="16.25" style="1" customWidth="1"/>
    <col min="10" max="10" width="10.75" style="1"/>
    <col min="11" max="11" width="4.625" style="1" customWidth="1"/>
    <col min="12" max="16384" width="10.75" style="1"/>
  </cols>
  <sheetData>
    <row r="1" spans="1:12">
      <c r="A1" s="1" t="s">
        <v>776</v>
      </c>
      <c r="B1" s="32"/>
      <c r="C1" s="32"/>
      <c r="D1" s="32"/>
      <c r="E1" s="32"/>
      <c r="F1" s="32"/>
      <c r="G1" s="32"/>
      <c r="H1" s="22"/>
      <c r="I1" s="32"/>
      <c r="J1" s="32"/>
    </row>
    <row r="2" spans="1:12" ht="32.25" customHeight="1">
      <c r="A2" s="526"/>
      <c r="B2" s="526"/>
      <c r="C2" s="527"/>
      <c r="D2" s="527"/>
      <c r="E2" s="527"/>
      <c r="F2" s="527"/>
      <c r="J2" s="21" t="s">
        <v>51</v>
      </c>
    </row>
    <row r="3" spans="1:12" ht="90.75" customHeight="1">
      <c r="A3" s="95" t="s">
        <v>52</v>
      </c>
      <c r="B3" s="95" t="s">
        <v>72</v>
      </c>
      <c r="C3" s="95" t="s">
        <v>76</v>
      </c>
      <c r="D3" s="95" t="s">
        <v>84</v>
      </c>
      <c r="E3" s="95" t="s">
        <v>85</v>
      </c>
      <c r="F3" s="95" t="s">
        <v>79</v>
      </c>
      <c r="G3" s="95" t="s">
        <v>86</v>
      </c>
      <c r="H3" s="230" t="s">
        <v>87</v>
      </c>
      <c r="I3" s="95" t="s">
        <v>82</v>
      </c>
      <c r="J3" s="95" t="s">
        <v>61</v>
      </c>
    </row>
    <row r="4" spans="1:12">
      <c r="A4" s="95">
        <v>1</v>
      </c>
      <c r="B4" s="95">
        <v>2</v>
      </c>
      <c r="C4" s="95">
        <v>3</v>
      </c>
      <c r="D4" s="95">
        <v>4</v>
      </c>
      <c r="E4" s="95">
        <v>5</v>
      </c>
      <c r="F4" s="95">
        <v>6</v>
      </c>
      <c r="G4" s="95">
        <v>7</v>
      </c>
      <c r="H4" s="95">
        <v>8</v>
      </c>
      <c r="I4" s="95">
        <v>9</v>
      </c>
      <c r="J4" s="95">
        <v>10</v>
      </c>
    </row>
    <row r="5" spans="1:12" ht="19.5" customHeight="1">
      <c r="A5" s="231">
        <v>1</v>
      </c>
      <c r="B5" s="96" t="s">
        <v>88</v>
      </c>
      <c r="C5" s="289">
        <v>0</v>
      </c>
      <c r="D5" s="297">
        <v>-13202</v>
      </c>
      <c r="E5" s="298">
        <v>0</v>
      </c>
      <c r="F5" s="297">
        <v>-832</v>
      </c>
      <c r="G5" s="297">
        <v>-55892</v>
      </c>
      <c r="H5" s="297">
        <v>-92350</v>
      </c>
      <c r="I5" s="297">
        <v>-28965</v>
      </c>
      <c r="J5" s="297">
        <v>-191241</v>
      </c>
      <c r="L5" s="119"/>
    </row>
    <row r="6" spans="1:12" ht="36" customHeight="1">
      <c r="A6" s="231">
        <v>2</v>
      </c>
      <c r="B6" s="96" t="s">
        <v>89</v>
      </c>
      <c r="C6" s="289">
        <v>0</v>
      </c>
      <c r="D6" s="297">
        <v>-2456.8112299999993</v>
      </c>
      <c r="E6" s="298">
        <v>0</v>
      </c>
      <c r="F6" s="297">
        <v>-7484.2861700000067</v>
      </c>
      <c r="G6" s="297">
        <v>30553.916369999988</v>
      </c>
      <c r="H6" s="297">
        <v>-25727.245460000326</v>
      </c>
      <c r="I6" s="297">
        <v>-68268.239039999695</v>
      </c>
      <c r="J6" s="297">
        <v>-73382.665530000042</v>
      </c>
      <c r="L6" s="119"/>
    </row>
    <row r="7" spans="1:12" ht="17.100000000000001" customHeight="1">
      <c r="A7" s="231">
        <v>3</v>
      </c>
      <c r="B7" s="96" t="s">
        <v>74</v>
      </c>
      <c r="C7" s="289">
        <v>0</v>
      </c>
      <c r="D7" s="297">
        <v>12913.141669999999</v>
      </c>
      <c r="E7" s="298">
        <v>0</v>
      </c>
      <c r="F7" s="298">
        <v>0</v>
      </c>
      <c r="G7" s="298">
        <v>0</v>
      </c>
      <c r="H7" s="297">
        <v>19384.523860000045</v>
      </c>
      <c r="I7" s="298">
        <v>0</v>
      </c>
      <c r="J7" s="297">
        <v>32297.665530000042</v>
      </c>
      <c r="L7" s="119"/>
    </row>
    <row r="8" spans="1:12" ht="17.100000000000001" customHeight="1">
      <c r="A8" s="231">
        <v>4</v>
      </c>
      <c r="B8" s="96" t="s">
        <v>90</v>
      </c>
      <c r="C8" s="289">
        <v>0</v>
      </c>
      <c r="D8" s="298">
        <v>0</v>
      </c>
      <c r="E8" s="298">
        <v>0</v>
      </c>
      <c r="F8" s="298">
        <v>0</v>
      </c>
      <c r="G8" s="298">
        <v>0</v>
      </c>
      <c r="H8" s="298">
        <v>0</v>
      </c>
      <c r="I8" s="298">
        <v>0</v>
      </c>
      <c r="J8" s="298">
        <v>0</v>
      </c>
      <c r="L8" s="119"/>
    </row>
    <row r="9" spans="1:12" ht="17.100000000000001" customHeight="1">
      <c r="A9" s="231">
        <v>5</v>
      </c>
      <c r="B9" s="96" t="s">
        <v>91</v>
      </c>
      <c r="C9" s="289">
        <v>0</v>
      </c>
      <c r="D9" s="298">
        <v>0</v>
      </c>
      <c r="E9" s="298">
        <v>0</v>
      </c>
      <c r="F9" s="298">
        <v>0</v>
      </c>
      <c r="G9" s="298">
        <v>0</v>
      </c>
      <c r="H9" s="298">
        <v>0</v>
      </c>
      <c r="I9" s="298">
        <v>0</v>
      </c>
      <c r="J9" s="298">
        <v>0</v>
      </c>
      <c r="L9" s="119"/>
    </row>
    <row r="10" spans="1:12" ht="17.100000000000001" customHeight="1">
      <c r="A10" s="231">
        <v>6</v>
      </c>
      <c r="B10" s="96" t="s">
        <v>75</v>
      </c>
      <c r="C10" s="289">
        <v>0</v>
      </c>
      <c r="D10" s="297">
        <v>-5</v>
      </c>
      <c r="E10" s="298">
        <v>0</v>
      </c>
      <c r="F10" s="298">
        <v>0</v>
      </c>
      <c r="G10" s="297">
        <v>-13</v>
      </c>
      <c r="H10" s="297">
        <v>-46</v>
      </c>
      <c r="I10" s="298">
        <v>0</v>
      </c>
      <c r="J10" s="297">
        <v>-64</v>
      </c>
      <c r="L10" s="119"/>
    </row>
    <row r="11" spans="1:12" ht="17.100000000000001" customHeight="1">
      <c r="A11" s="233">
        <v>7</v>
      </c>
      <c r="B11" s="96" t="s">
        <v>92</v>
      </c>
      <c r="C11" s="289">
        <v>0</v>
      </c>
      <c r="D11" s="297">
        <v>-2750.6695600000007</v>
      </c>
      <c r="E11" s="298">
        <v>0</v>
      </c>
      <c r="F11" s="297">
        <v>-8316.2861700000067</v>
      </c>
      <c r="G11" s="297">
        <v>-25351.083630000012</v>
      </c>
      <c r="H11" s="297">
        <v>-98738.721600000281</v>
      </c>
      <c r="I11" s="297">
        <v>-97233.239039999695</v>
      </c>
      <c r="J11" s="297">
        <v>-232390</v>
      </c>
      <c r="L11" s="119"/>
    </row>
    <row r="12" spans="1:12">
      <c r="H12" s="1"/>
    </row>
    <row r="13" spans="1:12">
      <c r="H13" s="1"/>
    </row>
    <row r="14" spans="1:12" ht="36" customHeight="1">
      <c r="A14" s="523" t="s">
        <v>625</v>
      </c>
      <c r="B14" s="523"/>
      <c r="C14" s="523"/>
      <c r="D14" s="523"/>
      <c r="E14" s="523"/>
      <c r="F14" s="523"/>
      <c r="G14" s="523"/>
      <c r="H14" s="523"/>
      <c r="I14" s="523"/>
      <c r="J14" s="523"/>
    </row>
    <row r="15" spans="1:12">
      <c r="A15" s="523" t="s">
        <v>626</v>
      </c>
      <c r="B15" s="523"/>
      <c r="C15" s="523"/>
      <c r="D15" s="523"/>
      <c r="E15" s="523"/>
      <c r="F15" s="523"/>
      <c r="G15" s="523"/>
      <c r="H15" s="523"/>
      <c r="I15" s="523"/>
      <c r="J15" s="523"/>
    </row>
    <row r="16" spans="1:12">
      <c r="B16" s="528"/>
      <c r="C16" s="528"/>
      <c r="D16" s="528"/>
    </row>
    <row r="109" spans="1:1">
      <c r="A109" s="141" t="s">
        <v>1005</v>
      </c>
    </row>
    <row r="203" spans="4:4">
      <c r="D203" s="50"/>
    </row>
  </sheetData>
  <sheetProtection selectLockedCells="1" selectUnlockedCells="1"/>
  <mergeCells count="4">
    <mergeCell ref="A2:F2"/>
    <mergeCell ref="B16:D16"/>
    <mergeCell ref="A14:J14"/>
    <mergeCell ref="A15:J15"/>
  </mergeCells>
  <phoneticPr fontId="59" type="noConversion"/>
  <pageMargins left="0.15748031496062992"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sheetPr>
    <tabColor rgb="FFFFFF00"/>
  </sheetPr>
  <dimension ref="A1:F107"/>
  <sheetViews>
    <sheetView zoomScale="97" zoomScaleNormal="97" workbookViewId="0">
      <selection activeCell="I15" sqref="I15"/>
    </sheetView>
  </sheetViews>
  <sheetFormatPr defaultColWidth="10.75" defaultRowHeight="12.75"/>
  <cols>
    <col min="1" max="1" width="6.5" style="50" customWidth="1"/>
    <col min="2" max="2" width="32.125" style="50" customWidth="1"/>
    <col min="3" max="16384" width="10.75" style="50"/>
  </cols>
  <sheetData>
    <row r="1" spans="1:6">
      <c r="A1" s="50" t="s">
        <v>777</v>
      </c>
    </row>
    <row r="2" spans="1:6" ht="32.25" customHeight="1">
      <c r="A2" s="24"/>
      <c r="B2" s="24"/>
      <c r="C2" s="24"/>
      <c r="D2" s="24"/>
      <c r="E2" s="24"/>
      <c r="F2" s="44" t="s">
        <v>1008</v>
      </c>
    </row>
    <row r="3" spans="1:6" ht="17.25" customHeight="1">
      <c r="A3" s="529" t="s">
        <v>42</v>
      </c>
      <c r="B3" s="529" t="s">
        <v>93</v>
      </c>
      <c r="C3" s="529" t="s">
        <v>568</v>
      </c>
      <c r="D3" s="529"/>
      <c r="E3" s="529" t="s">
        <v>559</v>
      </c>
      <c r="F3" s="529"/>
    </row>
    <row r="4" spans="1:6" ht="18.75" customHeight="1">
      <c r="A4" s="529"/>
      <c r="B4" s="529"/>
      <c r="C4" s="95" t="s">
        <v>94</v>
      </c>
      <c r="D4" s="95" t="s">
        <v>95</v>
      </c>
      <c r="E4" s="95" t="s">
        <v>94</v>
      </c>
      <c r="F4" s="95" t="s">
        <v>95</v>
      </c>
    </row>
    <row r="5" spans="1:6" ht="16.5" customHeight="1">
      <c r="A5" s="95">
        <v>1</v>
      </c>
      <c r="B5" s="95">
        <v>2</v>
      </c>
      <c r="C5" s="95">
        <v>3</v>
      </c>
      <c r="D5" s="95">
        <v>4</v>
      </c>
      <c r="E5" s="95">
        <v>5</v>
      </c>
      <c r="F5" s="95">
        <v>6</v>
      </c>
    </row>
    <row r="6" spans="1:6" ht="32.25" customHeight="1">
      <c r="A6" s="96">
        <v>1</v>
      </c>
      <c r="B6" s="96" t="s">
        <v>96</v>
      </c>
      <c r="C6" s="107">
        <v>209940</v>
      </c>
      <c r="D6" s="292">
        <f>C6/C$12</f>
        <v>0.14695567810028601</v>
      </c>
      <c r="E6" s="107">
        <v>164047</v>
      </c>
      <c r="F6" s="292">
        <f t="shared" ref="F6:F12" si="0">E6/E$12</f>
        <v>0.13536124496666446</v>
      </c>
    </row>
    <row r="7" spans="1:6" ht="35.25" customHeight="1">
      <c r="A7" s="96">
        <v>2</v>
      </c>
      <c r="B7" s="96" t="s">
        <v>97</v>
      </c>
      <c r="C7" s="107">
        <v>21858</v>
      </c>
      <c r="D7" s="292">
        <f t="shared" ref="D7:D12" si="1">C7/C$12</f>
        <v>1.5300358254339581E-2</v>
      </c>
      <c r="E7" s="107">
        <v>7162</v>
      </c>
      <c r="F7" s="292">
        <f t="shared" si="0"/>
        <v>5.9096309987457917E-3</v>
      </c>
    </row>
    <row r="8" spans="1:6" ht="33" customHeight="1">
      <c r="A8" s="96">
        <v>3</v>
      </c>
      <c r="B8" s="96" t="s">
        <v>98</v>
      </c>
      <c r="C8" s="107">
        <v>92220</v>
      </c>
      <c r="D8" s="292">
        <f t="shared" si="1"/>
        <v>6.4552980062915002E-2</v>
      </c>
      <c r="E8" s="107">
        <v>58090</v>
      </c>
      <c r="F8" s="292">
        <f t="shared" si="0"/>
        <v>4.7932206746319886E-2</v>
      </c>
    </row>
    <row r="9" spans="1:6" ht="32.25" customHeight="1">
      <c r="A9" s="96">
        <v>4</v>
      </c>
      <c r="B9" s="96" t="s">
        <v>99</v>
      </c>
      <c r="C9" s="107">
        <v>46617</v>
      </c>
      <c r="D9" s="292">
        <f t="shared" si="1"/>
        <v>3.2631384424126102E-2</v>
      </c>
      <c r="E9" s="107">
        <v>489</v>
      </c>
      <c r="F9" s="292">
        <f t="shared" si="0"/>
        <v>4.0349197966862499E-4</v>
      </c>
    </row>
    <row r="10" spans="1:6" ht="17.25" customHeight="1">
      <c r="A10" s="96">
        <v>5</v>
      </c>
      <c r="B10" s="96" t="s">
        <v>100</v>
      </c>
      <c r="C10" s="107">
        <v>1018255</v>
      </c>
      <c r="D10" s="292">
        <f t="shared" si="1"/>
        <v>0.71276723827763522</v>
      </c>
      <c r="E10" s="107">
        <v>947887</v>
      </c>
      <c r="F10" s="292">
        <f t="shared" si="0"/>
        <v>0.78213660967720644</v>
      </c>
    </row>
    <row r="11" spans="1:6" ht="18.75" customHeight="1">
      <c r="A11" s="96">
        <v>6</v>
      </c>
      <c r="B11" s="96" t="s">
        <v>101</v>
      </c>
      <c r="C11" s="107">
        <v>39704</v>
      </c>
      <c r="D11" s="292">
        <f t="shared" si="1"/>
        <v>2.7792360880698086E-2</v>
      </c>
      <c r="E11" s="107">
        <v>34245</v>
      </c>
      <c r="F11" s="292">
        <f t="shared" si="0"/>
        <v>2.8256815631394813E-2</v>
      </c>
    </row>
    <row r="12" spans="1:6" ht="30.75" customHeight="1">
      <c r="A12" s="96">
        <v>7</v>
      </c>
      <c r="B12" s="96" t="s">
        <v>102</v>
      </c>
      <c r="C12" s="107">
        <f>SUM(C6:C11)</f>
        <v>1428594</v>
      </c>
      <c r="D12" s="292">
        <f t="shared" si="1"/>
        <v>1</v>
      </c>
      <c r="E12" s="107">
        <v>1211920</v>
      </c>
      <c r="F12" s="292">
        <f t="shared" si="0"/>
        <v>1</v>
      </c>
    </row>
    <row r="13" spans="1:6">
      <c r="E13" s="152" t="s">
        <v>612</v>
      </c>
      <c r="F13" s="152" t="s">
        <v>612</v>
      </c>
    </row>
    <row r="14" spans="1:6" ht="39.75" customHeight="1">
      <c r="C14" s="152"/>
    </row>
    <row r="15" spans="1:6" ht="105" customHeight="1">
      <c r="B15" s="95" t="s">
        <v>630</v>
      </c>
      <c r="C15" s="95" t="s">
        <v>568</v>
      </c>
      <c r="D15" s="95" t="s">
        <v>559</v>
      </c>
      <c r="E15" s="95" t="s">
        <v>643</v>
      </c>
      <c r="F15" s="95" t="s">
        <v>642</v>
      </c>
    </row>
    <row r="16" spans="1:6" ht="31.5" customHeight="1">
      <c r="B16" s="99" t="s">
        <v>631</v>
      </c>
      <c r="C16" s="290">
        <v>0.1764</v>
      </c>
      <c r="D16" s="290">
        <v>0.187</v>
      </c>
      <c r="E16" s="291" t="s">
        <v>639</v>
      </c>
      <c r="F16" s="291" t="s">
        <v>632</v>
      </c>
    </row>
    <row r="17" spans="2:6" ht="30" customHeight="1">
      <c r="B17" s="99" t="s">
        <v>633</v>
      </c>
      <c r="C17" s="290">
        <v>1.3133999999999999</v>
      </c>
      <c r="D17" s="290">
        <v>0.99939999999999996</v>
      </c>
      <c r="E17" s="291" t="s">
        <v>634</v>
      </c>
      <c r="F17" s="291" t="s">
        <v>634</v>
      </c>
    </row>
    <row r="18" spans="2:6" ht="45" customHeight="1">
      <c r="B18" s="99" t="s">
        <v>635</v>
      </c>
      <c r="C18" s="290">
        <v>2.9999999999999997E-4</v>
      </c>
      <c r="D18" s="290">
        <v>2.0000000000000001E-4</v>
      </c>
      <c r="E18" s="291" t="s">
        <v>640</v>
      </c>
      <c r="F18" s="291" t="s">
        <v>636</v>
      </c>
    </row>
    <row r="19" spans="2:6" ht="44.25" customHeight="1">
      <c r="B19" s="99" t="s">
        <v>637</v>
      </c>
      <c r="C19" s="290">
        <v>1E-3</v>
      </c>
      <c r="D19" s="290">
        <v>5.9999999999999995E-4</v>
      </c>
      <c r="E19" s="291" t="s">
        <v>641</v>
      </c>
      <c r="F19" s="291" t="s">
        <v>638</v>
      </c>
    </row>
    <row r="107" spans="1:1">
      <c r="A107" s="146" t="s">
        <v>1005</v>
      </c>
    </row>
  </sheetData>
  <sheetProtection selectLockedCells="1" selectUnlockedCells="1"/>
  <mergeCells count="4">
    <mergeCell ref="C3:D3"/>
    <mergeCell ref="E3:F3"/>
    <mergeCell ref="A3:A4"/>
    <mergeCell ref="B3:B4"/>
  </mergeCells>
  <phoneticPr fontId="59" type="noConversion"/>
  <pageMargins left="0.98425196850393704" right="0.15748031496062992" top="0.78740157480314965" bottom="0.27559055118110237" header="0.15748031496062992" footer="0.19685039370078741"/>
  <pageSetup paperSize="9" scale="90"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sheetPr>
    <tabColor rgb="FFFFFF00"/>
  </sheetPr>
  <dimension ref="A2:J191"/>
  <sheetViews>
    <sheetView workbookViewId="0">
      <selection activeCell="B5" sqref="B5:B13"/>
    </sheetView>
  </sheetViews>
  <sheetFormatPr defaultColWidth="10.75" defaultRowHeight="12.75"/>
  <cols>
    <col min="1" max="1" width="5.875" style="1" customWidth="1"/>
    <col min="2" max="2" width="28.25" style="1" customWidth="1"/>
    <col min="3" max="3" width="12.75" style="1" customWidth="1"/>
    <col min="4" max="6" width="10.75" style="1"/>
    <col min="7" max="7" width="11.875" style="1" customWidth="1"/>
    <col min="8" max="8" width="15" style="1" customWidth="1"/>
    <col min="9" max="16384" width="10.75" style="1"/>
  </cols>
  <sheetData>
    <row r="2" spans="1:10" ht="23.25" customHeight="1">
      <c r="A2" s="523" t="s">
        <v>778</v>
      </c>
      <c r="B2" s="523"/>
      <c r="C2" s="523"/>
      <c r="D2" s="523"/>
      <c r="E2" s="523"/>
      <c r="F2" s="523"/>
    </row>
    <row r="3" spans="1:10" ht="10.5" customHeight="1">
      <c r="J3" s="21" t="s">
        <v>51</v>
      </c>
    </row>
    <row r="4" spans="1:10" ht="84" customHeight="1">
      <c r="A4" s="31" t="s">
        <v>42</v>
      </c>
      <c r="B4" s="31" t="s">
        <v>1070</v>
      </c>
      <c r="C4" s="31" t="s">
        <v>103</v>
      </c>
      <c r="D4" s="31" t="s">
        <v>104</v>
      </c>
      <c r="E4" s="31" t="s">
        <v>85</v>
      </c>
      <c r="F4" s="31" t="s">
        <v>79</v>
      </c>
      <c r="G4" s="31" t="s">
        <v>80</v>
      </c>
      <c r="H4" s="31" t="s">
        <v>87</v>
      </c>
      <c r="I4" s="31" t="s">
        <v>82</v>
      </c>
      <c r="J4" s="31" t="s">
        <v>69</v>
      </c>
    </row>
    <row r="5" spans="1:10" ht="17.100000000000001" customHeight="1">
      <c r="A5" s="31">
        <v>1</v>
      </c>
      <c r="B5" s="31">
        <v>2</v>
      </c>
      <c r="C5" s="31">
        <v>3</v>
      </c>
      <c r="D5" s="31">
        <v>4</v>
      </c>
      <c r="E5" s="31">
        <v>5</v>
      </c>
      <c r="F5" s="31">
        <v>6</v>
      </c>
      <c r="G5" s="31">
        <v>7</v>
      </c>
      <c r="H5" s="31">
        <v>8</v>
      </c>
      <c r="I5" s="31">
        <v>9</v>
      </c>
      <c r="J5" s="31">
        <v>10</v>
      </c>
    </row>
    <row r="6" spans="1:10" ht="17.100000000000001" customHeight="1">
      <c r="A6" s="51">
        <v>1</v>
      </c>
      <c r="B6" s="47" t="s">
        <v>105</v>
      </c>
      <c r="C6" s="293">
        <v>0</v>
      </c>
      <c r="D6" s="295">
        <v>54521</v>
      </c>
      <c r="E6" s="295">
        <v>0</v>
      </c>
      <c r="F6" s="295">
        <v>55546</v>
      </c>
      <c r="G6" s="295">
        <v>19243</v>
      </c>
      <c r="H6" s="295">
        <v>101680.68403000082</v>
      </c>
      <c r="I6" s="296">
        <v>541519</v>
      </c>
      <c r="J6" s="296">
        <v>772510</v>
      </c>
    </row>
    <row r="7" spans="1:10" ht="17.100000000000001" customHeight="1">
      <c r="A7" s="51">
        <v>2</v>
      </c>
      <c r="B7" s="47" t="s">
        <v>106</v>
      </c>
      <c r="C7" s="293">
        <v>0</v>
      </c>
      <c r="D7" s="295">
        <v>299198</v>
      </c>
      <c r="E7" s="295">
        <v>0</v>
      </c>
      <c r="F7" s="295">
        <v>1073</v>
      </c>
      <c r="G7" s="295">
        <v>100251</v>
      </c>
      <c r="H7" s="295">
        <v>255561.64696999895</v>
      </c>
      <c r="I7" s="295">
        <v>0</v>
      </c>
      <c r="J7" s="296">
        <v>656084</v>
      </c>
    </row>
    <row r="8" spans="1:10" ht="17.100000000000001" customHeight="1">
      <c r="A8" s="51" t="s">
        <v>989</v>
      </c>
      <c r="B8" s="47" t="s">
        <v>107</v>
      </c>
      <c r="C8" s="294">
        <v>0</v>
      </c>
      <c r="D8" s="296">
        <v>51423</v>
      </c>
      <c r="E8" s="296">
        <v>0</v>
      </c>
      <c r="F8" s="296">
        <v>569</v>
      </c>
      <c r="G8" s="296">
        <v>0</v>
      </c>
      <c r="H8" s="296">
        <v>723.47359000000006</v>
      </c>
      <c r="I8" s="296">
        <v>0</v>
      </c>
      <c r="J8" s="296">
        <v>52715</v>
      </c>
    </row>
    <row r="9" spans="1:10" ht="17.100000000000001" customHeight="1">
      <c r="A9" s="51" t="s">
        <v>990</v>
      </c>
      <c r="B9" s="47" t="s">
        <v>108</v>
      </c>
      <c r="C9" s="294">
        <v>0</v>
      </c>
      <c r="D9" s="296">
        <v>0</v>
      </c>
      <c r="E9" s="296">
        <v>0</v>
      </c>
      <c r="F9" s="296">
        <v>0</v>
      </c>
      <c r="G9" s="296">
        <v>0</v>
      </c>
      <c r="H9" s="296">
        <v>0</v>
      </c>
      <c r="I9" s="296">
        <v>0</v>
      </c>
      <c r="J9" s="296">
        <v>0</v>
      </c>
    </row>
    <row r="10" spans="1:10" ht="17.100000000000001" customHeight="1">
      <c r="A10" s="51" t="s">
        <v>65</v>
      </c>
      <c r="B10" s="47" t="s">
        <v>109</v>
      </c>
      <c r="C10" s="294">
        <v>0</v>
      </c>
      <c r="D10" s="296">
        <v>1781</v>
      </c>
      <c r="E10" s="296">
        <v>0</v>
      </c>
      <c r="F10" s="296">
        <v>0</v>
      </c>
      <c r="G10" s="296">
        <v>95204</v>
      </c>
      <c r="H10" s="296">
        <v>30568.611850000008</v>
      </c>
      <c r="I10" s="296">
        <v>0</v>
      </c>
      <c r="J10" s="296">
        <v>127553.54005999994</v>
      </c>
    </row>
    <row r="11" spans="1:10" ht="17.100000000000001" customHeight="1">
      <c r="A11" s="51" t="s">
        <v>110</v>
      </c>
      <c r="B11" s="47" t="s">
        <v>111</v>
      </c>
      <c r="C11" s="294">
        <v>0</v>
      </c>
      <c r="D11" s="296">
        <v>827</v>
      </c>
      <c r="E11" s="296">
        <v>0</v>
      </c>
      <c r="F11" s="296">
        <v>0</v>
      </c>
      <c r="G11" s="296">
        <v>94922</v>
      </c>
      <c r="H11" s="296">
        <v>30135.696510000009</v>
      </c>
      <c r="I11" s="296">
        <v>0</v>
      </c>
      <c r="J11" s="296">
        <v>125884.64398999994</v>
      </c>
    </row>
    <row r="12" spans="1:10" ht="17.100000000000001" customHeight="1">
      <c r="A12" s="51" t="s">
        <v>67</v>
      </c>
      <c r="B12" s="47" t="s">
        <v>112</v>
      </c>
      <c r="C12" s="294">
        <v>0</v>
      </c>
      <c r="D12" s="296">
        <v>0</v>
      </c>
      <c r="E12" s="296">
        <v>0</v>
      </c>
      <c r="F12" s="296">
        <v>0</v>
      </c>
      <c r="G12" s="296">
        <v>0</v>
      </c>
      <c r="H12" s="296">
        <v>0</v>
      </c>
      <c r="I12" s="296">
        <v>0</v>
      </c>
      <c r="J12" s="296">
        <v>0</v>
      </c>
    </row>
    <row r="13" spans="1:10" ht="17.100000000000001" customHeight="1">
      <c r="A13" s="51" t="s">
        <v>68</v>
      </c>
      <c r="B13" s="47" t="s">
        <v>113</v>
      </c>
      <c r="C13" s="294">
        <v>0</v>
      </c>
      <c r="D13" s="296">
        <v>245994</v>
      </c>
      <c r="E13" s="296">
        <v>0</v>
      </c>
      <c r="F13" s="296">
        <v>504</v>
      </c>
      <c r="G13" s="296">
        <v>5047</v>
      </c>
      <c r="H13" s="296">
        <v>224269.56152999896</v>
      </c>
      <c r="I13" s="296">
        <v>0</v>
      </c>
      <c r="J13" s="296">
        <v>475815</v>
      </c>
    </row>
    <row r="14" spans="1:10" ht="39.75" customHeight="1">
      <c r="A14" s="47">
        <v>3</v>
      </c>
      <c r="B14" s="47" t="s">
        <v>102</v>
      </c>
      <c r="C14" s="294">
        <v>0</v>
      </c>
      <c r="D14" s="296">
        <v>353719.10188999993</v>
      </c>
      <c r="E14" s="296">
        <v>0</v>
      </c>
      <c r="F14" s="296">
        <v>56619.610919999897</v>
      </c>
      <c r="G14" s="296">
        <v>119493.67807000005</v>
      </c>
      <c r="H14" s="296">
        <v>357242.33099999977</v>
      </c>
      <c r="I14" s="296">
        <v>541519</v>
      </c>
      <c r="J14" s="296">
        <v>1428594</v>
      </c>
    </row>
    <row r="94" spans="1:1">
      <c r="A94" s="141" t="s">
        <v>1005</v>
      </c>
    </row>
    <row r="191" spans="4:4">
      <c r="D191" s="50"/>
    </row>
  </sheetData>
  <sheetProtection selectLockedCells="1" selectUnlockedCells="1"/>
  <mergeCells count="1">
    <mergeCell ref="A2:F2"/>
  </mergeCells>
  <phoneticPr fontId="59" type="noConversion"/>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sheetPr>
    <tabColor rgb="FFFFFF00"/>
  </sheetPr>
  <dimension ref="A2:L203"/>
  <sheetViews>
    <sheetView zoomScale="86" zoomScaleNormal="86" workbookViewId="0">
      <selection activeCell="B5" sqref="B5:B13"/>
    </sheetView>
  </sheetViews>
  <sheetFormatPr defaultColWidth="10.75" defaultRowHeight="13.5"/>
  <cols>
    <col min="1" max="1" width="6" customWidth="1"/>
    <col min="2" max="2" width="28" customWidth="1"/>
    <col min="3" max="3" width="15.125" customWidth="1"/>
    <col min="4" max="4" width="14.375" customWidth="1"/>
    <col min="5" max="7" width="10.75" customWidth="1"/>
    <col min="8" max="8" width="19.875" style="63" customWidth="1"/>
    <col min="9" max="9" width="17" customWidth="1"/>
    <col min="10" max="10" width="13.375" bestFit="1" customWidth="1"/>
    <col min="11" max="11" width="16.5" customWidth="1"/>
  </cols>
  <sheetData>
    <row r="2" spans="1:12" ht="32.25" customHeight="1">
      <c r="A2" s="523" t="s">
        <v>779</v>
      </c>
      <c r="B2" s="523"/>
      <c r="C2" s="523"/>
      <c r="D2" s="523"/>
      <c r="E2" s="523"/>
      <c r="F2" s="523"/>
      <c r="G2" s="1"/>
      <c r="H2" s="5"/>
      <c r="I2" s="1"/>
      <c r="J2" s="1"/>
    </row>
    <row r="3" spans="1:12" ht="10.5" customHeight="1">
      <c r="A3" s="1"/>
      <c r="B3" s="1"/>
      <c r="C3" s="1"/>
      <c r="D3" s="1"/>
      <c r="E3" s="1"/>
      <c r="F3" s="1"/>
      <c r="G3" s="1"/>
      <c r="H3" s="5"/>
      <c r="I3" s="1"/>
      <c r="J3" s="21" t="s">
        <v>51</v>
      </c>
    </row>
    <row r="4" spans="1:12" ht="87" customHeight="1">
      <c r="A4" s="31" t="s">
        <v>42</v>
      </c>
      <c r="B4" s="31" t="s">
        <v>1070</v>
      </c>
      <c r="C4" s="31" t="s">
        <v>103</v>
      </c>
      <c r="D4" s="31" t="s">
        <v>104</v>
      </c>
      <c r="E4" s="31" t="s">
        <v>85</v>
      </c>
      <c r="F4" s="31" t="s">
        <v>79</v>
      </c>
      <c r="G4" s="31" t="s">
        <v>80</v>
      </c>
      <c r="H4" s="31" t="s">
        <v>87</v>
      </c>
      <c r="I4" s="31" t="s">
        <v>82</v>
      </c>
      <c r="J4" s="31" t="s">
        <v>69</v>
      </c>
    </row>
    <row r="5" spans="1:12" ht="17.100000000000001" customHeight="1">
      <c r="A5" s="31">
        <v>1</v>
      </c>
      <c r="B5" s="31">
        <v>2</v>
      </c>
      <c r="C5" s="31">
        <v>3</v>
      </c>
      <c r="D5" s="31">
        <v>4</v>
      </c>
      <c r="E5" s="31">
        <v>5</v>
      </c>
      <c r="F5" s="31">
        <v>6</v>
      </c>
      <c r="G5" s="31">
        <v>7</v>
      </c>
      <c r="H5" s="31">
        <v>8</v>
      </c>
      <c r="I5" s="31">
        <v>9</v>
      </c>
      <c r="J5" s="31">
        <v>10</v>
      </c>
    </row>
    <row r="6" spans="1:12" ht="17.100000000000001" customHeight="1">
      <c r="A6" s="51">
        <v>1</v>
      </c>
      <c r="B6" s="47" t="s">
        <v>105</v>
      </c>
      <c r="C6" s="298">
        <v>0</v>
      </c>
      <c r="D6" s="299">
        <v>5630.313860000002</v>
      </c>
      <c r="E6" s="298">
        <v>0</v>
      </c>
      <c r="F6" s="299">
        <v>26956.694599999999</v>
      </c>
      <c r="G6" s="299">
        <v>19116.058269999961</v>
      </c>
      <c r="H6" s="299">
        <v>173519.12159999867</v>
      </c>
      <c r="I6" s="299">
        <v>391991</v>
      </c>
      <c r="J6" s="299">
        <v>617213.18832999864</v>
      </c>
      <c r="K6" s="118"/>
      <c r="L6" s="118"/>
    </row>
    <row r="7" spans="1:12" ht="17.100000000000001" customHeight="1">
      <c r="A7" s="51">
        <v>2</v>
      </c>
      <c r="B7" s="47" t="s">
        <v>106</v>
      </c>
      <c r="C7" s="298">
        <v>0</v>
      </c>
      <c r="D7" s="299">
        <v>231202.99798000004</v>
      </c>
      <c r="E7" s="298">
        <v>0</v>
      </c>
      <c r="F7" s="299">
        <v>243.30540000000002</v>
      </c>
      <c r="G7" s="299">
        <v>119575.94173000005</v>
      </c>
      <c r="H7" s="299">
        <v>243684.87840000133</v>
      </c>
      <c r="I7" s="298">
        <v>0</v>
      </c>
      <c r="J7" s="299">
        <v>594707.12351000146</v>
      </c>
      <c r="K7" s="118"/>
      <c r="L7" s="118"/>
    </row>
    <row r="8" spans="1:12" ht="17.100000000000001" customHeight="1">
      <c r="A8" s="51" t="s">
        <v>989</v>
      </c>
      <c r="B8" s="47" t="s">
        <v>107</v>
      </c>
      <c r="C8" s="298">
        <v>0</v>
      </c>
      <c r="D8" s="299">
        <v>19652.415372326828</v>
      </c>
      <c r="E8" s="298">
        <v>0</v>
      </c>
      <c r="F8" s="298">
        <v>0</v>
      </c>
      <c r="G8" s="298">
        <v>0</v>
      </c>
      <c r="H8" s="299">
        <v>535.15113458249914</v>
      </c>
      <c r="I8" s="298">
        <v>0</v>
      </c>
      <c r="J8" s="299">
        <v>20187.566506909327</v>
      </c>
      <c r="K8" s="118"/>
      <c r="L8" s="118"/>
    </row>
    <row r="9" spans="1:12" ht="17.100000000000001" customHeight="1">
      <c r="A9" s="51" t="s">
        <v>990</v>
      </c>
      <c r="B9" s="47" t="s">
        <v>108</v>
      </c>
      <c r="C9" s="298">
        <v>0</v>
      </c>
      <c r="D9" s="298">
        <v>0</v>
      </c>
      <c r="E9" s="298">
        <v>0</v>
      </c>
      <c r="F9" s="298">
        <v>0</v>
      </c>
      <c r="G9" s="298">
        <v>0</v>
      </c>
      <c r="H9" s="298">
        <v>0</v>
      </c>
      <c r="I9" s="298">
        <v>0</v>
      </c>
      <c r="J9" s="298">
        <v>0</v>
      </c>
      <c r="K9" s="118"/>
      <c r="L9" s="118"/>
    </row>
    <row r="10" spans="1:12" ht="17.100000000000001" customHeight="1">
      <c r="A10" s="51" t="s">
        <v>65</v>
      </c>
      <c r="B10" s="47" t="s">
        <v>109</v>
      </c>
      <c r="C10" s="298">
        <v>0</v>
      </c>
      <c r="D10" s="299">
        <v>139.46051396257016</v>
      </c>
      <c r="E10" s="298">
        <v>0</v>
      </c>
      <c r="F10" s="298">
        <v>0</v>
      </c>
      <c r="G10" s="299">
        <v>113927.32176968119</v>
      </c>
      <c r="H10" s="299">
        <v>50095.754050319207</v>
      </c>
      <c r="I10" s="298">
        <v>0</v>
      </c>
      <c r="J10" s="299">
        <v>164162.53633396295</v>
      </c>
      <c r="K10" s="118"/>
      <c r="L10" s="118"/>
    </row>
    <row r="11" spans="1:12" ht="17.100000000000001" customHeight="1">
      <c r="A11" s="51" t="s">
        <v>110</v>
      </c>
      <c r="B11" s="47" t="s">
        <v>111</v>
      </c>
      <c r="C11" s="298">
        <v>0</v>
      </c>
      <c r="D11" s="299">
        <v>41.708922675025264</v>
      </c>
      <c r="E11" s="298">
        <v>0</v>
      </c>
      <c r="F11" s="298">
        <v>0</v>
      </c>
      <c r="G11" s="299">
        <v>113455.71035059547</v>
      </c>
      <c r="H11" s="299">
        <v>49673.657627579945</v>
      </c>
      <c r="I11" s="298">
        <v>0</v>
      </c>
      <c r="J11" s="299">
        <v>163171.07690085046</v>
      </c>
      <c r="K11" s="118"/>
      <c r="L11" s="118"/>
    </row>
    <row r="12" spans="1:12" ht="17.100000000000001" customHeight="1">
      <c r="A12" s="51" t="s">
        <v>67</v>
      </c>
      <c r="B12" s="47" t="s">
        <v>112</v>
      </c>
      <c r="C12" s="298">
        <v>0</v>
      </c>
      <c r="D12" s="298">
        <v>0</v>
      </c>
      <c r="E12" s="298">
        <v>0</v>
      </c>
      <c r="F12" s="298">
        <v>0</v>
      </c>
      <c r="G12" s="298">
        <v>0</v>
      </c>
      <c r="H12" s="298">
        <v>0</v>
      </c>
      <c r="I12" s="298">
        <v>0</v>
      </c>
      <c r="J12" s="298">
        <v>0</v>
      </c>
      <c r="K12" s="118"/>
      <c r="L12" s="118"/>
    </row>
    <row r="13" spans="1:12" ht="17.100000000000001" customHeight="1">
      <c r="A13" s="51" t="s">
        <v>68</v>
      </c>
      <c r="B13" s="47" t="s">
        <v>113</v>
      </c>
      <c r="C13" s="298">
        <v>0</v>
      </c>
      <c r="D13" s="299">
        <v>211411.12209371064</v>
      </c>
      <c r="E13" s="298">
        <v>0</v>
      </c>
      <c r="F13" s="299">
        <v>243.30540000000002</v>
      </c>
      <c r="G13" s="299">
        <v>5648.6199603188552</v>
      </c>
      <c r="H13" s="299">
        <v>193053.97321509963</v>
      </c>
      <c r="I13" s="298">
        <v>0</v>
      </c>
      <c r="J13" s="299">
        <v>410357.0206691291</v>
      </c>
      <c r="K13" s="118"/>
      <c r="L13" s="118"/>
    </row>
    <row r="14" spans="1:12" ht="33" customHeight="1">
      <c r="A14" s="47">
        <v>3</v>
      </c>
      <c r="B14" s="47" t="s">
        <v>102</v>
      </c>
      <c r="C14" s="298">
        <v>0</v>
      </c>
      <c r="D14" s="299">
        <v>236833.31184000004</v>
      </c>
      <c r="E14" s="298">
        <v>0</v>
      </c>
      <c r="F14" s="299">
        <v>27200</v>
      </c>
      <c r="G14" s="299">
        <v>138692</v>
      </c>
      <c r="H14" s="299">
        <v>417204</v>
      </c>
      <c r="I14" s="299">
        <v>391991</v>
      </c>
      <c r="J14" s="299">
        <v>1211920.3118400001</v>
      </c>
      <c r="K14" s="118"/>
      <c r="L14" s="118"/>
    </row>
    <row r="15" spans="1:12">
      <c r="A15" s="1"/>
      <c r="B15" s="1"/>
      <c r="C15" s="43"/>
      <c r="D15" s="43"/>
      <c r="E15" s="43"/>
      <c r="F15" s="43"/>
      <c r="G15" s="43"/>
      <c r="H15" s="6"/>
      <c r="I15" s="43"/>
      <c r="J15" s="43"/>
    </row>
    <row r="16" spans="1:12">
      <c r="C16" s="117"/>
      <c r="D16" s="117"/>
      <c r="E16" s="117"/>
      <c r="F16" s="63"/>
      <c r="H16"/>
    </row>
    <row r="17" spans="6:10">
      <c r="F17" s="117"/>
      <c r="J17" s="117"/>
    </row>
    <row r="18" spans="6:10">
      <c r="F18" s="117"/>
      <c r="J18" s="118"/>
    </row>
    <row r="19" spans="6:10">
      <c r="J19" s="117"/>
    </row>
    <row r="20" spans="6:10">
      <c r="J20" s="117"/>
    </row>
    <row r="106" spans="1:1">
      <c r="A106" s="141" t="s">
        <v>1005</v>
      </c>
    </row>
    <row r="203" spans="4:4">
      <c r="D203" s="139"/>
    </row>
  </sheetData>
  <sheetProtection selectLockedCells="1" selectUnlockedCells="1"/>
  <mergeCells count="1">
    <mergeCell ref="A2:F2"/>
  </mergeCells>
  <phoneticPr fontId="59" type="noConversion"/>
  <pageMargins left="0.15748031496062992"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sheetPr>
    <tabColor rgb="FFFFFF00"/>
  </sheetPr>
  <dimension ref="A1:J200"/>
  <sheetViews>
    <sheetView zoomScaleNormal="70" workbookViewId="0">
      <selection activeCell="B5" sqref="B5:B26"/>
    </sheetView>
  </sheetViews>
  <sheetFormatPr defaultColWidth="10.75" defaultRowHeight="12.75"/>
  <cols>
    <col min="1" max="1" width="5.5" style="1" customWidth="1"/>
    <col min="2" max="2" width="45.875" style="1" customWidth="1"/>
    <col min="3" max="3" width="13" style="1" customWidth="1"/>
    <col min="4" max="9" width="10.75" style="1"/>
    <col min="10" max="10" width="12.125" style="1" bestFit="1" customWidth="1"/>
    <col min="11" max="16384" width="10.75" style="1"/>
  </cols>
  <sheetData>
    <row r="1" spans="1:8">
      <c r="A1" s="40"/>
    </row>
    <row r="2" spans="1:8" ht="32.25" customHeight="1">
      <c r="A2" s="530" t="s">
        <v>780</v>
      </c>
      <c r="B2" s="530"/>
      <c r="C2" s="530"/>
      <c r="D2" s="530"/>
      <c r="E2" s="530"/>
      <c r="F2" s="530"/>
    </row>
    <row r="3" spans="1:8" ht="10.5" customHeight="1">
      <c r="A3" s="40"/>
      <c r="H3" s="21" t="s">
        <v>1008</v>
      </c>
    </row>
    <row r="4" spans="1:8" ht="98.25" customHeight="1">
      <c r="A4" s="31" t="s">
        <v>42</v>
      </c>
      <c r="B4" s="71" t="s">
        <v>1070</v>
      </c>
      <c r="C4" s="95" t="s">
        <v>84</v>
      </c>
      <c r="D4" s="95" t="s">
        <v>79</v>
      </c>
      <c r="E4" s="95" t="s">
        <v>80</v>
      </c>
      <c r="F4" s="95" t="s">
        <v>81</v>
      </c>
      <c r="G4" s="95" t="s">
        <v>82</v>
      </c>
      <c r="H4" s="95" t="s">
        <v>69</v>
      </c>
    </row>
    <row r="5" spans="1:8" ht="17.100000000000001" customHeight="1">
      <c r="A5" s="31">
        <v>1</v>
      </c>
      <c r="B5" s="31">
        <v>2</v>
      </c>
      <c r="C5" s="31">
        <v>3</v>
      </c>
      <c r="D5" s="31">
        <v>4</v>
      </c>
      <c r="E5" s="31">
        <v>5</v>
      </c>
      <c r="F5" s="31">
        <v>6</v>
      </c>
      <c r="G5" s="31">
        <v>7</v>
      </c>
      <c r="H5" s="31">
        <v>8</v>
      </c>
    </row>
    <row r="6" spans="1:8" ht="17.100000000000001" customHeight="1">
      <c r="A6" s="47">
        <v>1</v>
      </c>
      <c r="B6" s="132" t="s">
        <v>114</v>
      </c>
      <c r="C6" s="300">
        <v>344641.89325999998</v>
      </c>
      <c r="D6" s="300">
        <v>36991.415779999894</v>
      </c>
      <c r="E6" s="300">
        <v>84582.858020000058</v>
      </c>
      <c r="F6" s="300">
        <v>241416.79796999981</v>
      </c>
      <c r="G6" s="300">
        <v>378069.16347000416</v>
      </c>
      <c r="H6" s="300">
        <v>1085702.1285000038</v>
      </c>
    </row>
    <row r="7" spans="1:8" ht="17.100000000000001" customHeight="1">
      <c r="A7" s="51" t="s">
        <v>987</v>
      </c>
      <c r="B7" s="132" t="s">
        <v>541</v>
      </c>
      <c r="C7" s="300">
        <v>0</v>
      </c>
      <c r="D7" s="300">
        <v>0</v>
      </c>
      <c r="E7" s="300">
        <v>0</v>
      </c>
      <c r="F7" s="300">
        <v>0</v>
      </c>
      <c r="G7" s="300">
        <v>0</v>
      </c>
      <c r="H7" s="300">
        <v>0</v>
      </c>
    </row>
    <row r="8" spans="1:8" ht="17.100000000000001" customHeight="1">
      <c r="A8" s="51" t="s">
        <v>988</v>
      </c>
      <c r="B8" s="132" t="s">
        <v>115</v>
      </c>
      <c r="C8" s="300">
        <v>0</v>
      </c>
      <c r="D8" s="300">
        <v>0</v>
      </c>
      <c r="E8" s="300">
        <v>0</v>
      </c>
      <c r="F8" s="300">
        <v>0</v>
      </c>
      <c r="G8" s="300">
        <v>0</v>
      </c>
      <c r="H8" s="300">
        <v>0</v>
      </c>
    </row>
    <row r="9" spans="1:8" ht="17.100000000000001" customHeight="1">
      <c r="A9" s="51" t="s">
        <v>56</v>
      </c>
      <c r="B9" s="132" t="s">
        <v>116</v>
      </c>
      <c r="C9" s="300">
        <v>320725.80702999997</v>
      </c>
      <c r="D9" s="300">
        <v>0</v>
      </c>
      <c r="E9" s="300">
        <v>0</v>
      </c>
      <c r="F9" s="300">
        <v>0</v>
      </c>
      <c r="G9" s="300">
        <v>0</v>
      </c>
      <c r="H9" s="300">
        <v>320725.80702999997</v>
      </c>
    </row>
    <row r="10" spans="1:8" ht="17.100000000000001" customHeight="1">
      <c r="A10" s="51" t="s">
        <v>58</v>
      </c>
      <c r="B10" s="132" t="s">
        <v>117</v>
      </c>
      <c r="C10" s="300">
        <v>23916.086230000001</v>
      </c>
      <c r="D10" s="300">
        <v>36991.415779999894</v>
      </c>
      <c r="E10" s="300">
        <v>0</v>
      </c>
      <c r="F10" s="300">
        <v>0</v>
      </c>
      <c r="G10" s="300">
        <v>0</v>
      </c>
      <c r="H10" s="300">
        <v>60907.502009999895</v>
      </c>
    </row>
    <row r="11" spans="1:8" ht="17.100000000000001" customHeight="1">
      <c r="A11" s="51" t="s">
        <v>62</v>
      </c>
      <c r="B11" s="132" t="s">
        <v>118</v>
      </c>
      <c r="C11" s="300">
        <v>0</v>
      </c>
      <c r="D11" s="300">
        <v>0</v>
      </c>
      <c r="E11" s="300">
        <v>84582.858020000058</v>
      </c>
      <c r="F11" s="300">
        <v>241416.79796999981</v>
      </c>
      <c r="G11" s="300">
        <v>378069.16347000416</v>
      </c>
      <c r="H11" s="300">
        <v>704068.8194600041</v>
      </c>
    </row>
    <row r="12" spans="1:8" ht="17.100000000000001" customHeight="1">
      <c r="A12" s="51">
        <v>2</v>
      </c>
      <c r="B12" s="132" t="s">
        <v>119</v>
      </c>
      <c r="C12" s="300">
        <v>4595.8100200000008</v>
      </c>
      <c r="D12" s="300">
        <v>5091.9166100000002</v>
      </c>
      <c r="E12" s="300">
        <v>6601.9654799999998</v>
      </c>
      <c r="F12" s="300">
        <v>34972.526599999954</v>
      </c>
      <c r="G12" s="300">
        <v>90097.417370000738</v>
      </c>
      <c r="H12" s="300">
        <v>141359.6360800007</v>
      </c>
    </row>
    <row r="13" spans="1:8" ht="17.100000000000001" customHeight="1">
      <c r="A13" s="51" t="s">
        <v>989</v>
      </c>
      <c r="B13" s="132" t="s">
        <v>63</v>
      </c>
      <c r="C13" s="300">
        <v>2725.6017400000005</v>
      </c>
      <c r="D13" s="300">
        <v>2911.41327</v>
      </c>
      <c r="E13" s="300">
        <v>4325.0237599999991</v>
      </c>
      <c r="F13" s="300">
        <v>18311.254669999977</v>
      </c>
      <c r="G13" s="300">
        <v>68354.279830000654</v>
      </c>
      <c r="H13" s="300">
        <v>96627.573270000634</v>
      </c>
    </row>
    <row r="14" spans="1:8" ht="17.100000000000001" customHeight="1">
      <c r="A14" s="51" t="s">
        <v>990</v>
      </c>
      <c r="B14" s="132" t="s">
        <v>64</v>
      </c>
      <c r="C14" s="300">
        <v>1870.2082800000001</v>
      </c>
      <c r="D14" s="300">
        <v>2180.5033400000002</v>
      </c>
      <c r="E14" s="300">
        <v>2276.9417200000007</v>
      </c>
      <c r="F14" s="300">
        <v>16661.271929999981</v>
      </c>
      <c r="G14" s="300">
        <v>21743.137540000091</v>
      </c>
      <c r="H14" s="300">
        <v>44732.062810000076</v>
      </c>
    </row>
    <row r="15" spans="1:8" ht="17.100000000000001" customHeight="1">
      <c r="A15" s="51" t="s">
        <v>65</v>
      </c>
      <c r="B15" s="132" t="s">
        <v>66</v>
      </c>
      <c r="C15" s="300">
        <v>0</v>
      </c>
      <c r="D15" s="300">
        <v>0</v>
      </c>
      <c r="E15" s="300">
        <v>0</v>
      </c>
      <c r="F15" s="300">
        <v>0</v>
      </c>
      <c r="G15" s="300">
        <v>0</v>
      </c>
      <c r="H15" s="300">
        <v>0</v>
      </c>
    </row>
    <row r="16" spans="1:8" ht="17.100000000000001" customHeight="1">
      <c r="A16" s="51" t="s">
        <v>67</v>
      </c>
      <c r="B16" s="132" t="s">
        <v>70</v>
      </c>
      <c r="C16" s="300">
        <v>0</v>
      </c>
      <c r="D16" s="300">
        <v>0</v>
      </c>
      <c r="E16" s="300">
        <v>0</v>
      </c>
      <c r="F16" s="300">
        <v>0</v>
      </c>
      <c r="G16" s="300">
        <v>0</v>
      </c>
      <c r="H16" s="300">
        <v>0</v>
      </c>
    </row>
    <row r="17" spans="1:10" ht="17.100000000000001" customHeight="1">
      <c r="A17" s="51" t="s">
        <v>68</v>
      </c>
      <c r="B17" s="132" t="s">
        <v>71</v>
      </c>
      <c r="C17" s="300">
        <v>0</v>
      </c>
      <c r="D17" s="300">
        <v>0</v>
      </c>
      <c r="E17" s="300">
        <v>0</v>
      </c>
      <c r="F17" s="300">
        <v>0</v>
      </c>
      <c r="G17" s="300">
        <v>0</v>
      </c>
      <c r="H17" s="300">
        <v>0</v>
      </c>
    </row>
    <row r="18" spans="1:10" ht="17.100000000000001" customHeight="1">
      <c r="A18" s="51">
        <v>3</v>
      </c>
      <c r="B18" s="132" t="s">
        <v>120</v>
      </c>
      <c r="C18" s="300">
        <v>4481.3986100000002</v>
      </c>
      <c r="D18" s="300">
        <v>14536.278530000003</v>
      </c>
      <c r="E18" s="300">
        <v>28308.854570000003</v>
      </c>
      <c r="F18" s="300">
        <v>80853.006430000038</v>
      </c>
      <c r="G18" s="300">
        <v>73351.778689999992</v>
      </c>
      <c r="H18" s="300">
        <v>201531.31683000003</v>
      </c>
    </row>
    <row r="19" spans="1:10" ht="17.100000000000001" customHeight="1">
      <c r="A19" s="51" t="s">
        <v>46</v>
      </c>
      <c r="B19" s="132" t="s">
        <v>63</v>
      </c>
      <c r="C19" s="300">
        <v>0</v>
      </c>
      <c r="D19" s="300">
        <v>0</v>
      </c>
      <c r="E19" s="300">
        <v>0</v>
      </c>
      <c r="F19" s="300">
        <v>0</v>
      </c>
      <c r="G19" s="300">
        <v>0</v>
      </c>
      <c r="H19" s="300">
        <v>0</v>
      </c>
    </row>
    <row r="20" spans="1:10" ht="17.100000000000001" customHeight="1">
      <c r="A20" s="51" t="s">
        <v>48</v>
      </c>
      <c r="B20" s="132" t="s">
        <v>542</v>
      </c>
      <c r="C20" s="300">
        <v>171.93404000000001</v>
      </c>
      <c r="D20" s="300">
        <v>46.465290000000003</v>
      </c>
      <c r="E20" s="300">
        <v>164.20731000000001</v>
      </c>
      <c r="F20" s="300">
        <v>274.94425999999999</v>
      </c>
      <c r="G20" s="300">
        <v>356.7378900000005</v>
      </c>
      <c r="H20" s="300">
        <v>1014.2887900000005</v>
      </c>
    </row>
    <row r="21" spans="1:10" ht="17.100000000000001" customHeight="1">
      <c r="A21" s="51" t="s">
        <v>121</v>
      </c>
      <c r="B21" s="132" t="s">
        <v>66</v>
      </c>
      <c r="C21" s="300">
        <v>1149.4830200000001</v>
      </c>
      <c r="D21" s="300">
        <v>8287.9053000000004</v>
      </c>
      <c r="E21" s="300">
        <v>1500.11502</v>
      </c>
      <c r="F21" s="300">
        <v>16320.074080000068</v>
      </c>
      <c r="G21" s="300">
        <v>19719.963429999993</v>
      </c>
      <c r="H21" s="300">
        <v>46977.540850000063</v>
      </c>
    </row>
    <row r="22" spans="1:10" ht="17.100000000000001" customHeight="1">
      <c r="A22" s="51" t="s">
        <v>122</v>
      </c>
      <c r="B22" s="132" t="s">
        <v>70</v>
      </c>
      <c r="C22" s="300">
        <v>378.87757999999997</v>
      </c>
      <c r="D22" s="300">
        <v>722.39787000000013</v>
      </c>
      <c r="E22" s="300">
        <v>2077.6972400000004</v>
      </c>
      <c r="F22" s="300">
        <v>1944.0033299999996</v>
      </c>
      <c r="G22" s="300">
        <v>29647.680660000053</v>
      </c>
      <c r="H22" s="300">
        <v>34770.656680000051</v>
      </c>
    </row>
    <row r="23" spans="1:10" ht="17.100000000000001" customHeight="1">
      <c r="A23" s="51" t="s">
        <v>123</v>
      </c>
      <c r="B23" s="132" t="s">
        <v>124</v>
      </c>
      <c r="C23" s="300">
        <v>2781.1039699999997</v>
      </c>
      <c r="D23" s="300">
        <v>5479.5100700000021</v>
      </c>
      <c r="E23" s="300">
        <v>24566.835000000003</v>
      </c>
      <c r="F23" s="300">
        <v>62313.984759999978</v>
      </c>
      <c r="G23" s="300">
        <v>23627.396709999939</v>
      </c>
      <c r="H23" s="300">
        <v>118768.83050999993</v>
      </c>
    </row>
    <row r="24" spans="1:10" ht="17.100000000000001" customHeight="1">
      <c r="A24" s="51">
        <v>4</v>
      </c>
      <c r="B24" s="132" t="s">
        <v>125</v>
      </c>
      <c r="C24" s="301">
        <v>353719.10188999993</v>
      </c>
      <c r="D24" s="301">
        <v>56619.610919999897</v>
      </c>
      <c r="E24" s="301">
        <v>119493.67807000005</v>
      </c>
      <c r="F24" s="301">
        <v>357242.33099999977</v>
      </c>
      <c r="G24" s="301">
        <v>541519</v>
      </c>
      <c r="H24" s="301">
        <v>1428594</v>
      </c>
    </row>
    <row r="25" spans="1:10" ht="17.100000000000001" customHeight="1">
      <c r="A25" s="51">
        <v>5</v>
      </c>
      <c r="B25" s="132" t="s">
        <v>126</v>
      </c>
      <c r="C25" s="302">
        <v>-9591</v>
      </c>
      <c r="D25" s="302">
        <v>-15659</v>
      </c>
      <c r="E25" s="302">
        <v>-29686</v>
      </c>
      <c r="F25" s="302">
        <v>-89143</v>
      </c>
      <c r="G25" s="302">
        <v>-77594</v>
      </c>
      <c r="H25" s="302">
        <v>-221672.6402599953</v>
      </c>
    </row>
    <row r="26" spans="1:10" ht="17.100000000000001" customHeight="1">
      <c r="A26" s="51">
        <v>6</v>
      </c>
      <c r="B26" s="129" t="s">
        <v>83</v>
      </c>
      <c r="C26" s="300">
        <f>C24+C25</f>
        <v>344128.10188999993</v>
      </c>
      <c r="D26" s="300">
        <f>D24+D25</f>
        <v>40960.610919999897</v>
      </c>
      <c r="E26" s="300">
        <f>E24+E25</f>
        <v>89807.678070000053</v>
      </c>
      <c r="F26" s="300">
        <f>F24+F25</f>
        <v>268099.33099999977</v>
      </c>
      <c r="G26" s="300">
        <f>G24+G25</f>
        <v>463925</v>
      </c>
      <c r="H26" s="300">
        <v>1206921</v>
      </c>
    </row>
    <row r="27" spans="1:10">
      <c r="A27" s="40"/>
      <c r="C27" s="55"/>
      <c r="D27" s="55"/>
      <c r="E27" s="55"/>
      <c r="F27" s="55"/>
      <c r="G27" s="55"/>
      <c r="H27" s="55"/>
      <c r="I27" s="55"/>
      <c r="J27" s="55"/>
    </row>
    <row r="28" spans="1:10">
      <c r="A28" s="40"/>
    </row>
    <row r="29" spans="1:10" customFormat="1" ht="13.5" customHeight="1">
      <c r="A29" s="528" t="s">
        <v>127</v>
      </c>
      <c r="B29" s="528"/>
      <c r="C29" s="528"/>
      <c r="D29" s="528"/>
      <c r="E29" s="528"/>
      <c r="F29" s="528"/>
      <c r="G29" s="528"/>
      <c r="H29" s="528"/>
    </row>
    <row r="30" spans="1:10" customFormat="1" ht="13.5">
      <c r="A30" s="528"/>
      <c r="B30" s="528"/>
      <c r="C30" s="528"/>
      <c r="D30" s="528"/>
      <c r="E30" s="528"/>
      <c r="F30" s="528"/>
      <c r="G30" s="528"/>
      <c r="H30" s="528"/>
    </row>
    <row r="31" spans="1:10" customFormat="1" ht="20.25" customHeight="1">
      <c r="A31" s="528"/>
      <c r="B31" s="528"/>
      <c r="C31" s="528"/>
      <c r="D31" s="528"/>
      <c r="E31" s="528"/>
      <c r="F31" s="528"/>
      <c r="G31" s="528"/>
      <c r="H31" s="528"/>
    </row>
    <row r="105" spans="1:1">
      <c r="A105" s="141" t="s">
        <v>1005</v>
      </c>
    </row>
    <row r="200" spans="4:4">
      <c r="D200" s="50"/>
    </row>
  </sheetData>
  <sheetProtection selectLockedCells="1" selectUnlockedCells="1"/>
  <mergeCells count="2">
    <mergeCell ref="A2:F2"/>
    <mergeCell ref="A29:H31"/>
  </mergeCells>
  <phoneticPr fontId="59" type="noConversion"/>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sheetPr>
    <tabColor rgb="FFFFFF00"/>
  </sheetPr>
  <dimension ref="A2:H201"/>
  <sheetViews>
    <sheetView zoomScaleNormal="85" workbookViewId="0">
      <selection activeCell="B5" sqref="B5:B26"/>
    </sheetView>
  </sheetViews>
  <sheetFormatPr defaultColWidth="10.75" defaultRowHeight="13.5"/>
  <cols>
    <col min="1" max="1" width="5.25" customWidth="1"/>
    <col min="2" max="2" width="43.875" customWidth="1"/>
    <col min="3" max="3" width="13.125" customWidth="1"/>
    <col min="4" max="4" width="13.625" bestFit="1" customWidth="1"/>
    <col min="5" max="5" width="12" customWidth="1"/>
    <col min="6" max="6" width="14.375" customWidth="1"/>
    <col min="7" max="7" width="13.125" customWidth="1"/>
    <col min="8" max="8" width="12.75" customWidth="1"/>
  </cols>
  <sheetData>
    <row r="2" spans="1:8" ht="32.25" customHeight="1">
      <c r="A2" s="530" t="s">
        <v>781</v>
      </c>
      <c r="B2" s="530"/>
      <c r="C2" s="530"/>
      <c r="D2" s="530"/>
      <c r="E2" s="530"/>
      <c r="F2" s="530"/>
      <c r="G2" s="1"/>
      <c r="H2" s="1"/>
    </row>
    <row r="3" spans="1:8" ht="10.5" customHeight="1">
      <c r="A3" s="40"/>
      <c r="B3" s="1"/>
      <c r="C3" s="1"/>
      <c r="D3" s="1"/>
      <c r="E3" s="1"/>
      <c r="F3" s="1"/>
      <c r="G3" s="1"/>
      <c r="H3" s="21" t="s">
        <v>1008</v>
      </c>
    </row>
    <row r="4" spans="1:8" ht="78.75" customHeight="1">
      <c r="A4" s="31" t="s">
        <v>42</v>
      </c>
      <c r="B4" s="31" t="s">
        <v>1070</v>
      </c>
      <c r="C4" s="31" t="s">
        <v>84</v>
      </c>
      <c r="D4" s="31" t="s">
        <v>79</v>
      </c>
      <c r="E4" s="31" t="s">
        <v>80</v>
      </c>
      <c r="F4" s="31" t="s">
        <v>81</v>
      </c>
      <c r="G4" s="31" t="s">
        <v>82</v>
      </c>
      <c r="H4" s="31" t="s">
        <v>69</v>
      </c>
    </row>
    <row r="5" spans="1:8" ht="17.100000000000001" customHeight="1">
      <c r="A5" s="31">
        <v>1</v>
      </c>
      <c r="B5" s="31">
        <v>2</v>
      </c>
      <c r="C5" s="31">
        <v>3</v>
      </c>
      <c r="D5" s="31">
        <v>4</v>
      </c>
      <c r="E5" s="31">
        <v>5</v>
      </c>
      <c r="F5" s="31">
        <v>6</v>
      </c>
      <c r="G5" s="31">
        <v>7</v>
      </c>
      <c r="H5" s="31">
        <v>8</v>
      </c>
    </row>
    <row r="6" spans="1:8" ht="17.100000000000001" customHeight="1">
      <c r="A6" s="47">
        <v>1</v>
      </c>
      <c r="B6" s="47" t="s">
        <v>114</v>
      </c>
      <c r="C6" s="304">
        <v>234585.04498000001</v>
      </c>
      <c r="D6" s="304">
        <v>16875.568360000001</v>
      </c>
      <c r="E6" s="304">
        <v>101167.39684</v>
      </c>
      <c r="F6" s="304">
        <v>293146.97720000014</v>
      </c>
      <c r="G6" s="304">
        <v>284279.37223000027</v>
      </c>
      <c r="H6" s="304">
        <v>930054.35961000039</v>
      </c>
    </row>
    <row r="7" spans="1:8" ht="17.100000000000001" customHeight="1">
      <c r="A7" s="51" t="s">
        <v>987</v>
      </c>
      <c r="B7" s="47" t="s">
        <v>541</v>
      </c>
      <c r="C7" s="303">
        <v>0</v>
      </c>
      <c r="D7" s="303">
        <v>0</v>
      </c>
      <c r="E7" s="303">
        <v>0</v>
      </c>
      <c r="F7" s="303">
        <v>0</v>
      </c>
      <c r="G7" s="303">
        <v>0</v>
      </c>
      <c r="H7" s="303">
        <v>0</v>
      </c>
    </row>
    <row r="8" spans="1:8" ht="17.100000000000001" customHeight="1">
      <c r="A8" s="51" t="s">
        <v>988</v>
      </c>
      <c r="B8" s="47" t="s">
        <v>115</v>
      </c>
      <c r="C8" s="303">
        <v>0</v>
      </c>
      <c r="D8" s="303">
        <v>0</v>
      </c>
      <c r="E8" s="303">
        <v>0</v>
      </c>
      <c r="F8" s="303">
        <v>0</v>
      </c>
      <c r="G8" s="303">
        <v>0</v>
      </c>
      <c r="H8" s="303">
        <v>0</v>
      </c>
    </row>
    <row r="9" spans="1:8" ht="17.100000000000001" customHeight="1">
      <c r="A9" s="51" t="s">
        <v>56</v>
      </c>
      <c r="B9" s="47" t="s">
        <v>116</v>
      </c>
      <c r="C9" s="304">
        <v>227325.01261000001</v>
      </c>
      <c r="D9" s="303">
        <v>0</v>
      </c>
      <c r="E9" s="303">
        <v>0</v>
      </c>
      <c r="F9" s="303">
        <v>0</v>
      </c>
      <c r="G9" s="303">
        <v>0</v>
      </c>
      <c r="H9" s="304">
        <v>227325.01261000001</v>
      </c>
    </row>
    <row r="10" spans="1:8" ht="17.100000000000001" customHeight="1">
      <c r="A10" s="51" t="s">
        <v>58</v>
      </c>
      <c r="B10" s="47" t="s">
        <v>117</v>
      </c>
      <c r="C10" s="304">
        <v>7260.0323700000008</v>
      </c>
      <c r="D10" s="304">
        <v>16875.568360000001</v>
      </c>
      <c r="E10" s="303">
        <v>0</v>
      </c>
      <c r="F10" s="303">
        <v>0</v>
      </c>
      <c r="G10" s="303">
        <v>0</v>
      </c>
      <c r="H10" s="304">
        <v>24135.600730000002</v>
      </c>
    </row>
    <row r="11" spans="1:8" ht="17.100000000000001" customHeight="1">
      <c r="A11" s="51" t="s">
        <v>62</v>
      </c>
      <c r="B11" s="47" t="s">
        <v>118</v>
      </c>
      <c r="C11" s="303">
        <v>0</v>
      </c>
      <c r="D11" s="303">
        <v>0</v>
      </c>
      <c r="E11" s="304">
        <v>101167.39684</v>
      </c>
      <c r="F11" s="304">
        <v>293146.97720000014</v>
      </c>
      <c r="G11" s="304">
        <v>284279.37223000027</v>
      </c>
      <c r="H11" s="304">
        <v>678593.74627000047</v>
      </c>
    </row>
    <row r="12" spans="1:8" ht="17.100000000000001" customHeight="1">
      <c r="A12" s="51">
        <v>2</v>
      </c>
      <c r="B12" s="47" t="s">
        <v>119</v>
      </c>
      <c r="C12" s="303">
        <v>503.90617000000009</v>
      </c>
      <c r="D12" s="304">
        <v>3129.0030899999997</v>
      </c>
      <c r="E12" s="304">
        <v>13231.221789999996</v>
      </c>
      <c r="F12" s="304">
        <v>34075.49650999991</v>
      </c>
      <c r="G12" s="304">
        <v>21905.934990000016</v>
      </c>
      <c r="H12" s="304">
        <v>72845.562549999915</v>
      </c>
    </row>
    <row r="13" spans="1:8" ht="17.100000000000001" customHeight="1">
      <c r="A13" s="51" t="s">
        <v>989</v>
      </c>
      <c r="B13" s="47" t="s">
        <v>63</v>
      </c>
      <c r="C13" s="303">
        <v>343.94067000000007</v>
      </c>
      <c r="D13" s="304">
        <v>2315.6750699999998</v>
      </c>
      <c r="E13" s="304">
        <v>10221.483659999996</v>
      </c>
      <c r="F13" s="304">
        <v>21586.16246999993</v>
      </c>
      <c r="G13" s="304">
        <v>12023.318870000001</v>
      </c>
      <c r="H13" s="304">
        <v>46490.580739999932</v>
      </c>
    </row>
    <row r="14" spans="1:8" ht="17.100000000000001" customHeight="1">
      <c r="A14" s="51" t="s">
        <v>990</v>
      </c>
      <c r="B14" s="47" t="s">
        <v>64</v>
      </c>
      <c r="C14" s="303">
        <v>159.96549999999999</v>
      </c>
      <c r="D14" s="303">
        <v>813.32801999999981</v>
      </c>
      <c r="E14" s="304">
        <v>3009.7381300000002</v>
      </c>
      <c r="F14" s="304">
        <v>12489.33403999998</v>
      </c>
      <c r="G14" s="304">
        <v>9882.6161200000151</v>
      </c>
      <c r="H14" s="304">
        <v>26354.981809999997</v>
      </c>
    </row>
    <row r="15" spans="1:8" ht="17.100000000000001" customHeight="1">
      <c r="A15" s="51" t="s">
        <v>65</v>
      </c>
      <c r="B15" s="47" t="s">
        <v>66</v>
      </c>
      <c r="C15" s="303">
        <v>0</v>
      </c>
      <c r="D15" s="303">
        <v>0</v>
      </c>
      <c r="E15" s="303">
        <v>0</v>
      </c>
      <c r="F15" s="303">
        <v>0</v>
      </c>
      <c r="G15" s="303">
        <v>0</v>
      </c>
      <c r="H15" s="303">
        <v>0</v>
      </c>
    </row>
    <row r="16" spans="1:8" ht="17.100000000000001" customHeight="1">
      <c r="A16" s="51" t="s">
        <v>67</v>
      </c>
      <c r="B16" s="47" t="s">
        <v>70</v>
      </c>
      <c r="C16" s="303">
        <v>0</v>
      </c>
      <c r="D16" s="303">
        <v>0</v>
      </c>
      <c r="E16" s="303">
        <v>0</v>
      </c>
      <c r="F16" s="303">
        <v>0</v>
      </c>
      <c r="G16" s="303">
        <v>0</v>
      </c>
      <c r="H16" s="303">
        <v>0</v>
      </c>
    </row>
    <row r="17" spans="1:8" ht="17.100000000000001" customHeight="1">
      <c r="A17" s="51" t="s">
        <v>68</v>
      </c>
      <c r="B17" s="47" t="s">
        <v>71</v>
      </c>
      <c r="C17" s="303">
        <v>0</v>
      </c>
      <c r="D17" s="303">
        <v>0</v>
      </c>
      <c r="E17" s="303">
        <v>0</v>
      </c>
      <c r="F17" s="303">
        <v>0</v>
      </c>
      <c r="G17" s="303">
        <v>0</v>
      </c>
      <c r="H17" s="303">
        <v>0</v>
      </c>
    </row>
    <row r="18" spans="1:8" ht="17.100000000000001" customHeight="1">
      <c r="A18" s="51">
        <v>3</v>
      </c>
      <c r="B18" s="47" t="s">
        <v>120</v>
      </c>
      <c r="C18" s="304">
        <v>1744.3606900000002</v>
      </c>
      <c r="D18" s="304">
        <v>7195.4285500000005</v>
      </c>
      <c r="E18" s="304">
        <v>24293.381370000006</v>
      </c>
      <c r="F18" s="304">
        <v>89981.526289999936</v>
      </c>
      <c r="G18" s="304">
        <v>85805.692779999721</v>
      </c>
      <c r="H18" s="304">
        <v>209020.38967999967</v>
      </c>
    </row>
    <row r="19" spans="1:8" ht="17.100000000000001" customHeight="1">
      <c r="A19" s="51" t="s">
        <v>46</v>
      </c>
      <c r="B19" s="47" t="s">
        <v>63</v>
      </c>
      <c r="C19" s="303">
        <v>0</v>
      </c>
      <c r="D19" s="303">
        <v>0</v>
      </c>
      <c r="E19" s="303">
        <v>0</v>
      </c>
      <c r="F19" s="303">
        <v>0</v>
      </c>
      <c r="G19" s="303">
        <v>0</v>
      </c>
      <c r="H19" s="303">
        <v>0</v>
      </c>
    </row>
    <row r="20" spans="1:8" ht="17.100000000000001" customHeight="1">
      <c r="A20" s="51" t="s">
        <v>48</v>
      </c>
      <c r="B20" s="47" t="s">
        <v>542</v>
      </c>
      <c r="C20" s="303">
        <v>0</v>
      </c>
      <c r="D20" s="303">
        <v>0</v>
      </c>
      <c r="E20" s="303">
        <v>0</v>
      </c>
      <c r="F20" s="304">
        <v>2.1661599999999996</v>
      </c>
      <c r="G20" s="304">
        <v>2.5100799999999999</v>
      </c>
      <c r="H20" s="304">
        <v>4.67624</v>
      </c>
    </row>
    <row r="21" spans="1:8" ht="17.100000000000001" customHeight="1">
      <c r="A21" s="51" t="s">
        <v>121</v>
      </c>
      <c r="B21" s="47" t="s">
        <v>66</v>
      </c>
      <c r="C21" s="303">
        <v>471.74299000000008</v>
      </c>
      <c r="D21" s="304">
        <v>1195.5465800000002</v>
      </c>
      <c r="E21" s="304">
        <v>1840.0537600000005</v>
      </c>
      <c r="F21" s="304">
        <v>13196.74812999998</v>
      </c>
      <c r="G21" s="304">
        <v>12728.180920000028</v>
      </c>
      <c r="H21" s="304">
        <v>29432.272380000009</v>
      </c>
    </row>
    <row r="22" spans="1:8" ht="17.100000000000001" customHeight="1">
      <c r="A22" s="51" t="s">
        <v>122</v>
      </c>
      <c r="B22" s="47" t="s">
        <v>70</v>
      </c>
      <c r="C22" s="303">
        <v>912.50103000000001</v>
      </c>
      <c r="D22" s="304">
        <v>3077.4986799999997</v>
      </c>
      <c r="E22" s="304">
        <v>1553.8332800000003</v>
      </c>
      <c r="F22" s="304">
        <v>26472.42902000001</v>
      </c>
      <c r="G22" s="304">
        <v>28832.122049999896</v>
      </c>
      <c r="H22" s="304">
        <v>60848.384059999909</v>
      </c>
    </row>
    <row r="23" spans="1:8" ht="17.100000000000001" customHeight="1">
      <c r="A23" s="51" t="s">
        <v>123</v>
      </c>
      <c r="B23" s="47" t="s">
        <v>124</v>
      </c>
      <c r="C23" s="303">
        <v>360.11667000000006</v>
      </c>
      <c r="D23" s="304">
        <v>2922.3832900000007</v>
      </c>
      <c r="E23" s="304">
        <v>20899.494330000005</v>
      </c>
      <c r="F23" s="304">
        <v>50310.182979999947</v>
      </c>
      <c r="G23" s="304">
        <v>44242.87972999979</v>
      </c>
      <c r="H23" s="304">
        <v>118735.05699999974</v>
      </c>
    </row>
    <row r="24" spans="1:8" ht="17.100000000000001" customHeight="1">
      <c r="A24" s="51">
        <v>4</v>
      </c>
      <c r="B24" s="47" t="s">
        <v>125</v>
      </c>
      <c r="C24" s="304">
        <v>236833.31184000001</v>
      </c>
      <c r="D24" s="304">
        <v>27200</v>
      </c>
      <c r="E24" s="304">
        <v>138692</v>
      </c>
      <c r="F24" s="304">
        <v>417204</v>
      </c>
      <c r="G24" s="304">
        <v>391991</v>
      </c>
      <c r="H24" s="304">
        <v>1211920.3118400001</v>
      </c>
    </row>
    <row r="25" spans="1:8" ht="17.100000000000001" customHeight="1">
      <c r="A25" s="51">
        <v>5</v>
      </c>
      <c r="B25" s="47" t="s">
        <v>126</v>
      </c>
      <c r="C25" s="304">
        <v>-2750.6695600000007</v>
      </c>
      <c r="D25" s="304">
        <v>-8316.2861700000067</v>
      </c>
      <c r="E25" s="304">
        <v>-25351.083630000012</v>
      </c>
      <c r="F25" s="304">
        <v>-98738.721600000281</v>
      </c>
      <c r="G25" s="304">
        <v>-97233.239039999695</v>
      </c>
      <c r="H25" s="304">
        <v>-232390</v>
      </c>
    </row>
    <row r="26" spans="1:8" ht="17.100000000000001" customHeight="1">
      <c r="A26" s="51">
        <v>6</v>
      </c>
      <c r="B26" s="34" t="s">
        <v>83</v>
      </c>
      <c r="C26" s="304">
        <v>234082.64228</v>
      </c>
      <c r="D26" s="304">
        <v>18883.713829999993</v>
      </c>
      <c r="E26" s="304">
        <v>113340.91636999999</v>
      </c>
      <c r="F26" s="304">
        <v>318465.27839999972</v>
      </c>
      <c r="G26" s="304">
        <v>294757.76096000033</v>
      </c>
      <c r="H26" s="304">
        <v>979530.3118400001</v>
      </c>
    </row>
    <row r="27" spans="1:8">
      <c r="A27" s="52"/>
      <c r="B27" s="53"/>
      <c r="C27" s="54"/>
      <c r="D27" s="54"/>
      <c r="E27" s="54"/>
      <c r="F27" s="54"/>
      <c r="G27" s="54"/>
      <c r="H27" s="171"/>
    </row>
    <row r="28" spans="1:8">
      <c r="A28" s="1"/>
      <c r="B28" s="1"/>
      <c r="C28" s="1"/>
      <c r="D28" s="119"/>
      <c r="E28" s="1"/>
      <c r="F28" s="1"/>
      <c r="G28" s="1"/>
      <c r="H28" s="1"/>
    </row>
    <row r="29" spans="1:8" ht="13.5" customHeight="1">
      <c r="A29" s="528" t="s">
        <v>127</v>
      </c>
      <c r="B29" s="528"/>
      <c r="C29" s="528"/>
      <c r="D29" s="528"/>
      <c r="E29" s="528"/>
      <c r="F29" s="528"/>
      <c r="G29" s="528"/>
      <c r="H29" s="528"/>
    </row>
    <row r="30" spans="1:8">
      <c r="A30" s="528"/>
      <c r="B30" s="528"/>
      <c r="C30" s="528"/>
      <c r="D30" s="528"/>
      <c r="E30" s="528"/>
      <c r="F30" s="528"/>
      <c r="G30" s="528"/>
      <c r="H30" s="528"/>
    </row>
    <row r="31" spans="1:8" ht="17.25" customHeight="1">
      <c r="A31" s="528"/>
      <c r="B31" s="528"/>
      <c r="C31" s="528"/>
      <c r="D31" s="528"/>
      <c r="E31" s="528"/>
      <c r="F31" s="528"/>
      <c r="G31" s="528"/>
      <c r="H31" s="528"/>
    </row>
    <row r="32" spans="1:8">
      <c r="D32" s="117"/>
    </row>
    <row r="34" spans="4:4">
      <c r="D34" s="117"/>
    </row>
    <row r="107" spans="1:1">
      <c r="A107" s="141" t="s">
        <v>1005</v>
      </c>
    </row>
    <row r="201" spans="4:4">
      <c r="D201" s="139"/>
    </row>
  </sheetData>
  <sheetProtection selectLockedCells="1" selectUnlockedCells="1"/>
  <mergeCells count="2">
    <mergeCell ref="A2:F2"/>
    <mergeCell ref="A29:H31"/>
  </mergeCells>
  <phoneticPr fontId="59" type="noConversion"/>
  <pageMargins left="0.78740157480314965"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sheetPr>
    <tabColor rgb="FFFFFF00"/>
  </sheetPr>
  <dimension ref="A2:I202"/>
  <sheetViews>
    <sheetView zoomScale="120" zoomScaleNormal="120" workbookViewId="0">
      <selection activeCell="A5" sqref="A5:IV5"/>
    </sheetView>
  </sheetViews>
  <sheetFormatPr defaultColWidth="10.75" defaultRowHeight="12.75"/>
  <cols>
    <col min="1" max="1" width="6.25" style="1" customWidth="1"/>
    <col min="2" max="2" width="43.25" style="1" customWidth="1"/>
    <col min="3" max="4" width="10.75" style="1"/>
    <col min="5" max="5" width="8.875" style="1" customWidth="1"/>
    <col min="6" max="16384" width="10.75" style="1"/>
  </cols>
  <sheetData>
    <row r="2" spans="1:9" ht="32.25" customHeight="1">
      <c r="A2" s="528" t="s">
        <v>782</v>
      </c>
      <c r="B2" s="528"/>
      <c r="C2" s="528"/>
      <c r="D2" s="528"/>
      <c r="E2" s="528"/>
      <c r="F2" s="45"/>
      <c r="G2" s="45"/>
      <c r="H2" s="45"/>
      <c r="I2" s="45"/>
    </row>
    <row r="3" spans="1:9" ht="16.5" customHeight="1">
      <c r="A3" s="50"/>
      <c r="B3" s="50"/>
      <c r="C3" s="50"/>
      <c r="D3" s="50"/>
      <c r="E3" s="21" t="s">
        <v>1008</v>
      </c>
    </row>
    <row r="4" spans="1:9" ht="17.25" customHeight="1">
      <c r="A4" s="13" t="s">
        <v>42</v>
      </c>
      <c r="B4" s="130" t="s">
        <v>1070</v>
      </c>
      <c r="C4" s="91" t="s">
        <v>128</v>
      </c>
      <c r="D4" s="91" t="s">
        <v>129</v>
      </c>
      <c r="E4" s="91" t="s">
        <v>130</v>
      </c>
    </row>
    <row r="5" spans="1:9">
      <c r="A5" s="13">
        <v>1</v>
      </c>
      <c r="B5" s="130">
        <v>2</v>
      </c>
      <c r="C5" s="91">
        <v>3</v>
      </c>
      <c r="D5" s="91">
        <v>4</v>
      </c>
      <c r="E5" s="91" t="s">
        <v>131</v>
      </c>
    </row>
    <row r="6" spans="1:9" ht="33.75" customHeight="1">
      <c r="A6" s="58">
        <v>1</v>
      </c>
      <c r="B6" s="172" t="s">
        <v>76</v>
      </c>
      <c r="C6" s="293">
        <v>0</v>
      </c>
      <c r="D6" s="293">
        <v>0</v>
      </c>
      <c r="E6" s="293">
        <v>0</v>
      </c>
    </row>
    <row r="7" spans="1:9" ht="15" customHeight="1">
      <c r="A7" s="58">
        <v>2</v>
      </c>
      <c r="B7" s="172" t="s">
        <v>77</v>
      </c>
      <c r="C7" s="295">
        <v>353719.10188999993</v>
      </c>
      <c r="D7" s="295">
        <v>1140611.2755400001</v>
      </c>
      <c r="E7" s="295">
        <v>-786892.17365000013</v>
      </c>
    </row>
    <row r="8" spans="1:9" ht="15" customHeight="1">
      <c r="A8" s="58">
        <v>3</v>
      </c>
      <c r="B8" s="172" t="s">
        <v>78</v>
      </c>
      <c r="C8" s="295">
        <v>0</v>
      </c>
      <c r="D8" s="295"/>
      <c r="E8" s="295">
        <v>0</v>
      </c>
    </row>
    <row r="9" spans="1:9" ht="15" customHeight="1">
      <c r="A9" s="58">
        <v>4</v>
      </c>
      <c r="B9" s="172" t="s">
        <v>79</v>
      </c>
      <c r="C9" s="295">
        <v>56619.610919999897</v>
      </c>
      <c r="D9" s="295">
        <v>1302.5118199999999</v>
      </c>
      <c r="E9" s="295">
        <v>55317.099099999898</v>
      </c>
    </row>
    <row r="10" spans="1:9" ht="15" customHeight="1">
      <c r="A10" s="58">
        <v>5</v>
      </c>
      <c r="B10" s="172" t="s">
        <v>80</v>
      </c>
      <c r="C10" s="295">
        <v>119493.67807000005</v>
      </c>
      <c r="D10" s="295">
        <v>155373.69304000001</v>
      </c>
      <c r="E10" s="295">
        <v>-35880.01496999996</v>
      </c>
    </row>
    <row r="11" spans="1:9" ht="20.25" customHeight="1">
      <c r="A11" s="58">
        <v>6</v>
      </c>
      <c r="B11" s="172" t="s">
        <v>81</v>
      </c>
      <c r="C11" s="295">
        <v>357242.33099999977</v>
      </c>
      <c r="D11" s="295">
        <v>380120.955769983</v>
      </c>
      <c r="E11" s="295">
        <v>-22878.624769983231</v>
      </c>
    </row>
    <row r="12" spans="1:9" ht="15" customHeight="1">
      <c r="A12" s="58">
        <v>7</v>
      </c>
      <c r="B12" s="172" t="s">
        <v>132</v>
      </c>
      <c r="C12" s="295">
        <v>541518.35953000491</v>
      </c>
      <c r="D12" s="295">
        <v>0</v>
      </c>
      <c r="E12" s="295">
        <v>541518.35953000491</v>
      </c>
    </row>
    <row r="13" spans="1:9" ht="15" customHeight="1">
      <c r="A13" s="58">
        <v>8</v>
      </c>
      <c r="B13" s="172" t="s">
        <v>133</v>
      </c>
      <c r="C13" s="295">
        <v>1428596.0814100045</v>
      </c>
      <c r="D13" s="295">
        <v>1677412.4361699829</v>
      </c>
      <c r="E13" s="295">
        <v>-248815.35475997848</v>
      </c>
    </row>
    <row r="18" spans="1:5" ht="33" customHeight="1">
      <c r="A18" s="531" t="s">
        <v>644</v>
      </c>
      <c r="B18" s="531"/>
      <c r="C18" s="531"/>
      <c r="D18" s="531"/>
      <c r="E18" s="531"/>
    </row>
    <row r="109" spans="1:1">
      <c r="A109" s="141" t="s">
        <v>1005</v>
      </c>
    </row>
    <row r="202" spans="4:4">
      <c r="D202" s="50"/>
    </row>
  </sheetData>
  <sheetProtection selectLockedCells="1" selectUnlockedCells="1"/>
  <mergeCells count="2">
    <mergeCell ref="A2:E2"/>
    <mergeCell ref="A18:E18"/>
  </mergeCells>
  <phoneticPr fontId="59" type="noConversion"/>
  <pageMargins left="0.98425196850393704"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sheetPr>
    <tabColor rgb="FFFFFF00"/>
  </sheetPr>
  <dimension ref="A2:I202"/>
  <sheetViews>
    <sheetView zoomScale="120" zoomScaleNormal="120" workbookViewId="0">
      <selection activeCell="A2" sqref="A2:E2"/>
    </sheetView>
  </sheetViews>
  <sheetFormatPr defaultColWidth="10.75" defaultRowHeight="12.75"/>
  <cols>
    <col min="1" max="1" width="6.25" style="1" customWidth="1"/>
    <col min="2" max="2" width="43.75" style="1" customWidth="1"/>
    <col min="3" max="4" width="10.75" style="1"/>
    <col min="5" max="5" width="11.125" style="1" bestFit="1" customWidth="1"/>
    <col min="6" max="16384" width="10.75" style="1"/>
  </cols>
  <sheetData>
    <row r="2" spans="1:9" ht="32.25" customHeight="1">
      <c r="A2" s="528" t="s">
        <v>783</v>
      </c>
      <c r="B2" s="528"/>
      <c r="C2" s="528"/>
      <c r="D2" s="528"/>
      <c r="E2" s="528"/>
      <c r="F2" s="45"/>
      <c r="G2" s="45"/>
      <c r="H2" s="45"/>
      <c r="I2" s="45"/>
    </row>
    <row r="3" spans="1:9" ht="10.5" customHeight="1">
      <c r="A3" s="50"/>
      <c r="B3" s="50"/>
      <c r="C3" s="50"/>
      <c r="D3" s="50"/>
      <c r="E3" s="21" t="s">
        <v>1008</v>
      </c>
    </row>
    <row r="4" spans="1:9" ht="40.5" customHeight="1">
      <c r="A4" s="91" t="s">
        <v>42</v>
      </c>
      <c r="B4" s="91" t="s">
        <v>1070</v>
      </c>
      <c r="C4" s="91" t="s">
        <v>128</v>
      </c>
      <c r="D4" s="91" t="s">
        <v>129</v>
      </c>
      <c r="E4" s="91" t="s">
        <v>130</v>
      </c>
    </row>
    <row r="5" spans="1:9">
      <c r="A5" s="91">
        <v>1</v>
      </c>
      <c r="B5" s="91">
        <v>2</v>
      </c>
      <c r="C5" s="91">
        <v>3</v>
      </c>
      <c r="D5" s="91">
        <v>4</v>
      </c>
      <c r="E5" s="91">
        <v>5</v>
      </c>
    </row>
    <row r="6" spans="1:9" ht="33.75" customHeight="1">
      <c r="A6" s="108">
        <v>1</v>
      </c>
      <c r="B6" s="108" t="s">
        <v>76</v>
      </c>
      <c r="C6" s="298">
        <v>0</v>
      </c>
      <c r="D6" s="298">
        <v>0</v>
      </c>
      <c r="E6" s="298">
        <v>0</v>
      </c>
    </row>
    <row r="7" spans="1:9" ht="15" customHeight="1">
      <c r="A7" s="108">
        <v>2</v>
      </c>
      <c r="B7" s="108" t="s">
        <v>77</v>
      </c>
      <c r="C7" s="299">
        <v>236833</v>
      </c>
      <c r="D7" s="299">
        <v>1182604.7787799998</v>
      </c>
      <c r="E7" s="299">
        <v>-945771.77877999982</v>
      </c>
    </row>
    <row r="8" spans="1:9" ht="15" customHeight="1">
      <c r="A8" s="108">
        <v>3</v>
      </c>
      <c r="B8" s="108" t="s">
        <v>78</v>
      </c>
      <c r="C8" s="298">
        <v>0</v>
      </c>
      <c r="D8" s="298">
        <v>0</v>
      </c>
      <c r="E8" s="298">
        <v>0</v>
      </c>
    </row>
    <row r="9" spans="1:9" ht="15" customHeight="1">
      <c r="A9" s="108">
        <v>4</v>
      </c>
      <c r="B9" s="108" t="s">
        <v>79</v>
      </c>
      <c r="C9" s="299">
        <v>27200</v>
      </c>
      <c r="D9" s="299">
        <v>797.29482000000007</v>
      </c>
      <c r="E9" s="299">
        <v>26402.705180000001</v>
      </c>
    </row>
    <row r="10" spans="1:9" ht="15" customHeight="1">
      <c r="A10" s="108">
        <v>5</v>
      </c>
      <c r="B10" s="108" t="s">
        <v>80</v>
      </c>
      <c r="C10" s="299">
        <v>138692</v>
      </c>
      <c r="D10" s="299">
        <v>183670.09914999999</v>
      </c>
      <c r="E10" s="299">
        <v>-44978.099149999995</v>
      </c>
    </row>
    <row r="11" spans="1:9" ht="18" customHeight="1">
      <c r="A11" s="108">
        <v>6</v>
      </c>
      <c r="B11" s="108" t="s">
        <v>81</v>
      </c>
      <c r="C11" s="299">
        <v>417204</v>
      </c>
      <c r="D11" s="299">
        <v>368183.63695997605</v>
      </c>
      <c r="E11" s="299">
        <v>49020.363040023949</v>
      </c>
    </row>
    <row r="12" spans="1:9" ht="15" customHeight="1">
      <c r="A12" s="108">
        <v>7</v>
      </c>
      <c r="B12" s="108" t="s">
        <v>132</v>
      </c>
      <c r="C12" s="299">
        <v>391991</v>
      </c>
      <c r="D12" s="298">
        <v>0</v>
      </c>
      <c r="E12" s="299">
        <v>391991</v>
      </c>
    </row>
    <row r="13" spans="1:9" ht="15" customHeight="1">
      <c r="A13" s="108">
        <v>8</v>
      </c>
      <c r="B13" s="108" t="s">
        <v>133</v>
      </c>
      <c r="C13" s="299">
        <v>1211920</v>
      </c>
      <c r="D13" s="299">
        <v>1735255.8097099757</v>
      </c>
      <c r="E13" s="299">
        <v>-523335.80970997585</v>
      </c>
    </row>
    <row r="16" spans="1:9" ht="36.75" customHeight="1">
      <c r="A16" s="531" t="s">
        <v>644</v>
      </c>
      <c r="B16" s="531"/>
      <c r="C16" s="531"/>
      <c r="D16" s="531"/>
      <c r="E16" s="531"/>
    </row>
    <row r="18" ht="75" customHeight="1"/>
    <row r="109" spans="1:1">
      <c r="A109" s="141" t="s">
        <v>1005</v>
      </c>
    </row>
    <row r="202" spans="4:4">
      <c r="D202" s="50"/>
    </row>
  </sheetData>
  <sheetProtection selectLockedCells="1" selectUnlockedCells="1"/>
  <mergeCells count="2">
    <mergeCell ref="A2:E2"/>
    <mergeCell ref="A16:E16"/>
  </mergeCells>
  <phoneticPr fontId="59" type="noConversion"/>
  <pageMargins left="0.98425196850393704"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sheetPr>
    <tabColor rgb="FFFFFF00"/>
  </sheetPr>
  <dimension ref="A1:O183"/>
  <sheetViews>
    <sheetView zoomScale="85" zoomScaleNormal="85" workbookViewId="0">
      <selection activeCell="G12" sqref="G12"/>
    </sheetView>
  </sheetViews>
  <sheetFormatPr defaultColWidth="10.75" defaultRowHeight="12.75"/>
  <cols>
    <col min="1" max="1" width="8.125" style="40" customWidth="1"/>
    <col min="2" max="2" width="37.5" style="1" customWidth="1"/>
    <col min="3" max="9" width="10.75" style="1"/>
    <col min="10" max="10" width="13.125" style="1" customWidth="1"/>
    <col min="11" max="11" width="10.75" style="1"/>
    <col min="12" max="12" width="9" style="1" customWidth="1"/>
    <col min="13" max="13" width="9.125" style="1" customWidth="1"/>
    <col min="14" max="16384" width="10.75" style="1"/>
  </cols>
  <sheetData>
    <row r="1" spans="1:13" ht="25.5" customHeight="1">
      <c r="A1" s="66" t="s">
        <v>784</v>
      </c>
    </row>
    <row r="2" spans="1:13" ht="6.75" customHeight="1">
      <c r="A2" s="535"/>
      <c r="B2" s="535"/>
      <c r="C2" s="535"/>
      <c r="D2" s="535"/>
      <c r="E2" s="535"/>
      <c r="F2" s="535"/>
    </row>
    <row r="3" spans="1:13">
      <c r="A3" s="40" t="s">
        <v>785</v>
      </c>
    </row>
    <row r="4" spans="1:13" ht="3.75" customHeight="1"/>
    <row r="5" spans="1:13" ht="12.75" customHeight="1">
      <c r="A5" s="536" t="s">
        <v>144</v>
      </c>
      <c r="B5" s="536"/>
      <c r="C5" s="536"/>
      <c r="D5" s="536"/>
      <c r="E5" s="536"/>
      <c r="F5" s="536"/>
      <c r="G5" s="536"/>
      <c r="H5" s="536"/>
      <c r="I5" s="536"/>
      <c r="J5" s="536"/>
      <c r="K5" s="536"/>
      <c r="L5" s="536"/>
      <c r="M5" s="536"/>
    </row>
    <row r="6" spans="1:13">
      <c r="M6" s="44" t="s">
        <v>1008</v>
      </c>
    </row>
    <row r="7" spans="1:13" ht="72">
      <c r="A7" s="396" t="s">
        <v>52</v>
      </c>
      <c r="B7" s="397" t="s">
        <v>1009</v>
      </c>
      <c r="C7" s="397" t="s">
        <v>145</v>
      </c>
      <c r="D7" s="397" t="s">
        <v>146</v>
      </c>
      <c r="E7" s="397" t="s">
        <v>147</v>
      </c>
      <c r="F7" s="397" t="s">
        <v>148</v>
      </c>
      <c r="G7" s="397" t="s">
        <v>149</v>
      </c>
      <c r="H7" s="397" t="s">
        <v>150</v>
      </c>
      <c r="I7" s="397" t="s">
        <v>151</v>
      </c>
      <c r="J7" s="397" t="s">
        <v>152</v>
      </c>
      <c r="K7" s="397" t="s">
        <v>153</v>
      </c>
      <c r="L7" s="397" t="s">
        <v>1022</v>
      </c>
      <c r="M7" s="398" t="s">
        <v>61</v>
      </c>
    </row>
    <row r="8" spans="1:13">
      <c r="A8" s="396">
        <v>1</v>
      </c>
      <c r="B8" s="397">
        <v>2</v>
      </c>
      <c r="C8" s="398">
        <v>3</v>
      </c>
      <c r="D8" s="398">
        <v>4</v>
      </c>
      <c r="E8" s="398">
        <v>5</v>
      </c>
      <c r="F8" s="398">
        <v>6</v>
      </c>
      <c r="G8" s="398">
        <v>7</v>
      </c>
      <c r="H8" s="398">
        <v>8</v>
      </c>
      <c r="I8" s="398">
        <v>9</v>
      </c>
      <c r="J8" s="398">
        <v>10</v>
      </c>
      <c r="K8" s="398">
        <v>11</v>
      </c>
      <c r="L8" s="399" t="s">
        <v>154</v>
      </c>
      <c r="M8" s="269">
        <v>12</v>
      </c>
    </row>
    <row r="9" spans="1:13" ht="28.5" customHeight="1">
      <c r="A9" s="400">
        <v>1</v>
      </c>
      <c r="B9" s="401" t="s">
        <v>553</v>
      </c>
      <c r="C9" s="402" t="s">
        <v>1014</v>
      </c>
      <c r="D9" s="403">
        <v>7276</v>
      </c>
      <c r="E9" s="403">
        <v>13047</v>
      </c>
      <c r="F9" s="404" t="s">
        <v>1014</v>
      </c>
      <c r="G9" s="403">
        <v>15335</v>
      </c>
      <c r="H9" s="403" t="s">
        <v>1014</v>
      </c>
      <c r="I9" s="404" t="s">
        <v>1014</v>
      </c>
      <c r="J9" s="403">
        <v>1497</v>
      </c>
      <c r="K9" s="403">
        <v>13</v>
      </c>
      <c r="L9" s="404" t="s">
        <v>1014</v>
      </c>
      <c r="M9" s="403">
        <v>37168</v>
      </c>
    </row>
    <row r="10" spans="1:13">
      <c r="A10" s="400" t="s">
        <v>987</v>
      </c>
      <c r="B10" s="401" t="s">
        <v>155</v>
      </c>
      <c r="C10" s="402" t="s">
        <v>1014</v>
      </c>
      <c r="D10" s="403">
        <v>9984</v>
      </c>
      <c r="E10" s="403">
        <v>18290</v>
      </c>
      <c r="F10" s="404" t="s">
        <v>1014</v>
      </c>
      <c r="G10" s="403">
        <v>18929</v>
      </c>
      <c r="H10" s="403" t="s">
        <v>1014</v>
      </c>
      <c r="I10" s="403">
        <v>2611</v>
      </c>
      <c r="J10" s="403">
        <v>1497</v>
      </c>
      <c r="K10" s="403">
        <v>25</v>
      </c>
      <c r="L10" s="404" t="s">
        <v>1014</v>
      </c>
      <c r="M10" s="403">
        <v>51336</v>
      </c>
    </row>
    <row r="11" spans="1:13">
      <c r="A11" s="400" t="s">
        <v>988</v>
      </c>
      <c r="B11" s="401" t="s">
        <v>554</v>
      </c>
      <c r="C11" s="402" t="s">
        <v>1014</v>
      </c>
      <c r="D11" s="403">
        <v>-2708</v>
      </c>
      <c r="E11" s="403">
        <v>-5243</v>
      </c>
      <c r="F11" s="404" t="s">
        <v>1014</v>
      </c>
      <c r="G11" s="403">
        <v>-3594</v>
      </c>
      <c r="H11" s="403" t="s">
        <v>1014</v>
      </c>
      <c r="I11" s="403">
        <v>-2611</v>
      </c>
      <c r="J11" s="404" t="s">
        <v>1014</v>
      </c>
      <c r="K11" s="403">
        <v>-12</v>
      </c>
      <c r="L11" s="404" t="s">
        <v>1014</v>
      </c>
      <c r="M11" s="403">
        <v>-14168</v>
      </c>
    </row>
    <row r="12" spans="1:13">
      <c r="A12" s="400">
        <v>2</v>
      </c>
      <c r="B12" s="401" t="s">
        <v>645</v>
      </c>
      <c r="C12" s="405" t="s">
        <v>1014</v>
      </c>
      <c r="D12" s="404" t="s">
        <v>1014</v>
      </c>
      <c r="E12" s="404" t="s">
        <v>1014</v>
      </c>
      <c r="F12" s="404" t="s">
        <v>1014</v>
      </c>
      <c r="G12" s="404" t="s">
        <v>1014</v>
      </c>
      <c r="H12" s="404" t="s">
        <v>1014</v>
      </c>
      <c r="I12" s="404" t="s">
        <v>1014</v>
      </c>
      <c r="J12" s="404" t="s">
        <v>1014</v>
      </c>
      <c r="K12" s="404" t="s">
        <v>1014</v>
      </c>
      <c r="L12" s="404" t="s">
        <v>1014</v>
      </c>
      <c r="M12" s="406">
        <v>0</v>
      </c>
    </row>
    <row r="13" spans="1:13">
      <c r="A13" s="400">
        <v>3</v>
      </c>
      <c r="B13" s="401" t="s">
        <v>156</v>
      </c>
      <c r="C13" s="402" t="s">
        <v>1014</v>
      </c>
      <c r="D13" s="403">
        <v>4545</v>
      </c>
      <c r="E13" s="403">
        <v>1619</v>
      </c>
      <c r="F13" s="404" t="s">
        <v>1014</v>
      </c>
      <c r="G13" s="403">
        <v>6408</v>
      </c>
      <c r="H13" s="404" t="s">
        <v>1014</v>
      </c>
      <c r="I13" s="403">
        <v>870</v>
      </c>
      <c r="J13" s="403">
        <v>8562</v>
      </c>
      <c r="K13" s="404" t="s">
        <v>1014</v>
      </c>
      <c r="L13" s="404" t="s">
        <v>1014</v>
      </c>
      <c r="M13" s="403">
        <v>22004</v>
      </c>
    </row>
    <row r="14" spans="1:13" ht="30" customHeight="1">
      <c r="A14" s="400">
        <v>4</v>
      </c>
      <c r="B14" s="401" t="s">
        <v>646</v>
      </c>
      <c r="C14" s="402" t="s">
        <v>1014</v>
      </c>
      <c r="D14" s="404" t="s">
        <v>1014</v>
      </c>
      <c r="E14" s="404" t="s">
        <v>1014</v>
      </c>
      <c r="F14" s="404" t="s">
        <v>1014</v>
      </c>
      <c r="G14" s="404" t="s">
        <v>1014</v>
      </c>
      <c r="H14" s="404" t="s">
        <v>1014</v>
      </c>
      <c r="I14" s="403" t="s">
        <v>1014</v>
      </c>
      <c r="J14" s="404" t="s">
        <v>1014</v>
      </c>
      <c r="K14" s="404" t="s">
        <v>1014</v>
      </c>
      <c r="L14" s="404" t="s">
        <v>1014</v>
      </c>
      <c r="M14" s="406">
        <v>0</v>
      </c>
    </row>
    <row r="15" spans="1:13" ht="29.25" customHeight="1">
      <c r="A15" s="400">
        <v>5</v>
      </c>
      <c r="B15" s="401" t="s">
        <v>138</v>
      </c>
      <c r="C15" s="402" t="s">
        <v>1014</v>
      </c>
      <c r="D15" s="404" t="s">
        <v>1014</v>
      </c>
      <c r="E15" s="404" t="s">
        <v>1014</v>
      </c>
      <c r="F15" s="404" t="s">
        <v>1014</v>
      </c>
      <c r="G15" s="403" t="s">
        <v>1014</v>
      </c>
      <c r="H15" s="403" t="s">
        <v>1014</v>
      </c>
      <c r="I15" s="403" t="s">
        <v>1014</v>
      </c>
      <c r="J15" s="404" t="s">
        <v>1014</v>
      </c>
      <c r="K15" s="404" t="s">
        <v>1014</v>
      </c>
      <c r="L15" s="404" t="s">
        <v>1014</v>
      </c>
      <c r="M15" s="406">
        <v>0</v>
      </c>
    </row>
    <row r="16" spans="1:13">
      <c r="A16" s="400">
        <v>6</v>
      </c>
      <c r="B16" s="401" t="s">
        <v>157</v>
      </c>
      <c r="C16" s="402" t="s">
        <v>1014</v>
      </c>
      <c r="D16" s="404" t="s">
        <v>1014</v>
      </c>
      <c r="E16" s="404" t="s">
        <v>1014</v>
      </c>
      <c r="F16" s="404" t="s">
        <v>1014</v>
      </c>
      <c r="G16" s="404" t="s">
        <v>1014</v>
      </c>
      <c r="H16" s="404" t="s">
        <v>1014</v>
      </c>
      <c r="I16" s="404" t="s">
        <v>1014</v>
      </c>
      <c r="J16" s="404" t="s">
        <v>1014</v>
      </c>
      <c r="K16" s="404" t="s">
        <v>1014</v>
      </c>
      <c r="L16" s="404" t="s">
        <v>1014</v>
      </c>
      <c r="M16" s="406">
        <v>0</v>
      </c>
    </row>
    <row r="17" spans="1:13">
      <c r="A17" s="400">
        <v>7</v>
      </c>
      <c r="B17" s="401" t="s">
        <v>647</v>
      </c>
      <c r="C17" s="402" t="s">
        <v>1014</v>
      </c>
      <c r="D17" s="403">
        <v>-899</v>
      </c>
      <c r="E17" s="403">
        <v>-542</v>
      </c>
      <c r="F17" s="404" t="s">
        <v>1014</v>
      </c>
      <c r="G17" s="403">
        <v>-192</v>
      </c>
      <c r="H17" s="404" t="s">
        <v>1014</v>
      </c>
      <c r="I17" s="403">
        <v>-84</v>
      </c>
      <c r="J17" s="403">
        <v>-9780</v>
      </c>
      <c r="K17" s="403">
        <v>-3</v>
      </c>
      <c r="L17" s="404" t="s">
        <v>1014</v>
      </c>
      <c r="M17" s="403">
        <v>-11500</v>
      </c>
    </row>
    <row r="18" spans="1:13">
      <c r="A18" s="400">
        <v>8</v>
      </c>
      <c r="B18" s="401" t="s">
        <v>158</v>
      </c>
      <c r="C18" s="402" t="s">
        <v>1014</v>
      </c>
      <c r="D18" s="403">
        <v>-3803</v>
      </c>
      <c r="E18" s="403">
        <v>-3312</v>
      </c>
      <c r="F18" s="404" t="s">
        <v>1014</v>
      </c>
      <c r="G18" s="403">
        <v>-3640</v>
      </c>
      <c r="H18" s="404" t="s">
        <v>1014</v>
      </c>
      <c r="I18" s="403">
        <v>-870</v>
      </c>
      <c r="J18" s="404" t="s">
        <v>1014</v>
      </c>
      <c r="K18" s="403">
        <v>-3</v>
      </c>
      <c r="L18" s="404" t="s">
        <v>1014</v>
      </c>
      <c r="M18" s="403">
        <v>-11628</v>
      </c>
    </row>
    <row r="19" spans="1:13">
      <c r="A19" s="400">
        <v>9</v>
      </c>
      <c r="B19" s="401" t="s">
        <v>648</v>
      </c>
      <c r="C19" s="402" t="s">
        <v>1014</v>
      </c>
      <c r="D19" s="404" t="s">
        <v>1014</v>
      </c>
      <c r="E19" s="404" t="s">
        <v>1014</v>
      </c>
      <c r="F19" s="404" t="s">
        <v>1014</v>
      </c>
      <c r="G19" s="404" t="s">
        <v>1014</v>
      </c>
      <c r="H19" s="404" t="s">
        <v>1014</v>
      </c>
      <c r="I19" s="404" t="s">
        <v>1014</v>
      </c>
      <c r="J19" s="404" t="s">
        <v>1014</v>
      </c>
      <c r="K19" s="404" t="s">
        <v>1014</v>
      </c>
      <c r="L19" s="404" t="s">
        <v>1014</v>
      </c>
      <c r="M19" s="406">
        <v>0</v>
      </c>
    </row>
    <row r="20" spans="1:13">
      <c r="A20" s="400">
        <v>10</v>
      </c>
      <c r="B20" s="401" t="s">
        <v>649</v>
      </c>
      <c r="C20" s="402" t="s">
        <v>1014</v>
      </c>
      <c r="D20" s="404" t="s">
        <v>1014</v>
      </c>
      <c r="E20" s="404" t="s">
        <v>1014</v>
      </c>
      <c r="F20" s="404" t="s">
        <v>1014</v>
      </c>
      <c r="G20" s="404" t="s">
        <v>1014</v>
      </c>
      <c r="H20" s="404" t="s">
        <v>1014</v>
      </c>
      <c r="I20" s="404" t="s">
        <v>1014</v>
      </c>
      <c r="J20" s="404" t="s">
        <v>1014</v>
      </c>
      <c r="K20" s="404" t="s">
        <v>1014</v>
      </c>
      <c r="L20" s="404" t="s">
        <v>1014</v>
      </c>
      <c r="M20" s="406">
        <v>0</v>
      </c>
    </row>
    <row r="21" spans="1:13">
      <c r="A21" s="400">
        <v>11</v>
      </c>
      <c r="B21" s="401" t="s">
        <v>650</v>
      </c>
      <c r="C21" s="402" t="s">
        <v>1014</v>
      </c>
      <c r="D21" s="404" t="s">
        <v>1014</v>
      </c>
      <c r="E21" s="404" t="s">
        <v>1014</v>
      </c>
      <c r="F21" s="404" t="s">
        <v>1014</v>
      </c>
      <c r="G21" s="404" t="s">
        <v>1014</v>
      </c>
      <c r="H21" s="404" t="s">
        <v>1014</v>
      </c>
      <c r="I21" s="404" t="s">
        <v>1014</v>
      </c>
      <c r="J21" s="404" t="s">
        <v>1014</v>
      </c>
      <c r="K21" s="404" t="s">
        <v>1014</v>
      </c>
      <c r="L21" s="404" t="s">
        <v>1014</v>
      </c>
      <c r="M21" s="406">
        <v>0</v>
      </c>
    </row>
    <row r="22" spans="1:13">
      <c r="A22" s="400" t="s">
        <v>154</v>
      </c>
      <c r="B22" s="401" t="s">
        <v>651</v>
      </c>
      <c r="C22" s="402" t="s">
        <v>1014</v>
      </c>
      <c r="D22" s="404" t="s">
        <v>1014</v>
      </c>
      <c r="E22" s="404" t="s">
        <v>1014</v>
      </c>
      <c r="F22" s="404" t="s">
        <v>1014</v>
      </c>
      <c r="G22" s="404" t="s">
        <v>1014</v>
      </c>
      <c r="H22" s="404" t="s">
        <v>1014</v>
      </c>
      <c r="I22" s="404" t="s">
        <v>1014</v>
      </c>
      <c r="J22" s="404" t="s">
        <v>1014</v>
      </c>
      <c r="K22" s="404" t="s">
        <v>1014</v>
      </c>
      <c r="L22" s="404" t="s">
        <v>1014</v>
      </c>
      <c r="M22" s="406">
        <v>0</v>
      </c>
    </row>
    <row r="23" spans="1:13">
      <c r="A23" s="400" t="s">
        <v>159</v>
      </c>
      <c r="B23" s="401" t="s">
        <v>652</v>
      </c>
      <c r="C23" s="402" t="s">
        <v>1014</v>
      </c>
      <c r="D23" s="404" t="s">
        <v>1014</v>
      </c>
      <c r="E23" s="404" t="s">
        <v>1014</v>
      </c>
      <c r="F23" s="404" t="s">
        <v>1014</v>
      </c>
      <c r="G23" s="404" t="s">
        <v>1014</v>
      </c>
      <c r="H23" s="404" t="s">
        <v>1014</v>
      </c>
      <c r="I23" s="404" t="s">
        <v>1014</v>
      </c>
      <c r="J23" s="404" t="s">
        <v>1014</v>
      </c>
      <c r="K23" s="404" t="s">
        <v>1014</v>
      </c>
      <c r="L23" s="404" t="s">
        <v>1014</v>
      </c>
      <c r="M23" s="406">
        <v>0</v>
      </c>
    </row>
    <row r="24" spans="1:13">
      <c r="A24" s="400">
        <v>12</v>
      </c>
      <c r="B24" s="401" t="s">
        <v>653</v>
      </c>
      <c r="C24" s="402" t="s">
        <v>1014</v>
      </c>
      <c r="D24" s="404" t="s">
        <v>1014</v>
      </c>
      <c r="E24" s="404" t="s">
        <v>1014</v>
      </c>
      <c r="F24" s="404" t="s">
        <v>1014</v>
      </c>
      <c r="G24" s="404" t="s">
        <v>1014</v>
      </c>
      <c r="H24" s="404" t="s">
        <v>1014</v>
      </c>
      <c r="I24" s="404" t="s">
        <v>1014</v>
      </c>
      <c r="J24" s="404" t="s">
        <v>1014</v>
      </c>
      <c r="K24" s="404" t="s">
        <v>1014</v>
      </c>
      <c r="L24" s="404" t="s">
        <v>1014</v>
      </c>
      <c r="M24" s="406">
        <v>0</v>
      </c>
    </row>
    <row r="25" spans="1:13">
      <c r="A25" s="400">
        <v>13</v>
      </c>
      <c r="B25" s="401" t="s">
        <v>139</v>
      </c>
      <c r="C25" s="402" t="s">
        <v>1014</v>
      </c>
      <c r="D25" s="404" t="s">
        <v>1014</v>
      </c>
      <c r="E25" s="404" t="s">
        <v>1014</v>
      </c>
      <c r="F25" s="404" t="s">
        <v>1014</v>
      </c>
      <c r="G25" s="404" t="s">
        <v>1014</v>
      </c>
      <c r="H25" s="404" t="s">
        <v>1014</v>
      </c>
      <c r="I25" s="404" t="s">
        <v>1014</v>
      </c>
      <c r="J25" s="404" t="s">
        <v>1014</v>
      </c>
      <c r="K25" s="404" t="s">
        <v>1014</v>
      </c>
      <c r="L25" s="404" t="s">
        <v>1014</v>
      </c>
      <c r="M25" s="406">
        <v>0</v>
      </c>
    </row>
    <row r="26" spans="1:13" ht="29.25" customHeight="1">
      <c r="A26" s="400">
        <v>14</v>
      </c>
      <c r="B26" s="401" t="s">
        <v>555</v>
      </c>
      <c r="C26" s="402" t="s">
        <v>1014</v>
      </c>
      <c r="D26" s="403">
        <v>8018</v>
      </c>
      <c r="E26" s="403">
        <v>11246</v>
      </c>
      <c r="F26" s="404" t="s">
        <v>1014</v>
      </c>
      <c r="G26" s="403">
        <v>17967</v>
      </c>
      <c r="H26" s="404" t="s">
        <v>1014</v>
      </c>
      <c r="I26" s="404" t="s">
        <v>1014</v>
      </c>
      <c r="J26" s="403">
        <v>278</v>
      </c>
      <c r="K26" s="403">
        <v>8</v>
      </c>
      <c r="L26" s="404" t="s">
        <v>1014</v>
      </c>
      <c r="M26" s="403">
        <f>SUM(D26:K26)</f>
        <v>37517</v>
      </c>
    </row>
    <row r="27" spans="1:13">
      <c r="A27" s="400" t="s">
        <v>141</v>
      </c>
      <c r="B27" s="401" t="s">
        <v>155</v>
      </c>
      <c r="C27" s="402" t="s">
        <v>1014</v>
      </c>
      <c r="D27" s="403">
        <v>13630</v>
      </c>
      <c r="E27" s="403">
        <v>19368</v>
      </c>
      <c r="F27" s="404" t="s">
        <v>1014</v>
      </c>
      <c r="G27" s="403">
        <v>25145</v>
      </c>
      <c r="H27" s="404" t="s">
        <v>1014</v>
      </c>
      <c r="I27" s="403">
        <v>3397</v>
      </c>
      <c r="J27" s="403">
        <v>278</v>
      </c>
      <c r="K27" s="403">
        <v>22</v>
      </c>
      <c r="L27" s="404" t="s">
        <v>1014</v>
      </c>
      <c r="M27" s="403">
        <f>SUM(D27:K27)</f>
        <v>61840</v>
      </c>
    </row>
    <row r="28" spans="1:13" ht="29.25" customHeight="1">
      <c r="A28" s="400" t="s">
        <v>142</v>
      </c>
      <c r="B28" s="401" t="s">
        <v>556</v>
      </c>
      <c r="C28" s="402" t="s">
        <v>1014</v>
      </c>
      <c r="D28" s="403">
        <v>-5612</v>
      </c>
      <c r="E28" s="403">
        <v>-8122</v>
      </c>
      <c r="F28" s="404" t="s">
        <v>1014</v>
      </c>
      <c r="G28" s="403">
        <v>-7178</v>
      </c>
      <c r="H28" s="404" t="s">
        <v>1014</v>
      </c>
      <c r="I28" s="403">
        <v>-3397</v>
      </c>
      <c r="J28" s="404" t="s">
        <v>1014</v>
      </c>
      <c r="K28" s="403">
        <v>-14</v>
      </c>
      <c r="L28" s="404" t="s">
        <v>1014</v>
      </c>
      <c r="M28" s="403">
        <f>SUM(D28:K28)</f>
        <v>-24323</v>
      </c>
    </row>
    <row r="29" spans="1:13">
      <c r="A29" s="400">
        <v>15</v>
      </c>
      <c r="B29" s="401" t="s">
        <v>645</v>
      </c>
      <c r="C29" s="405" t="s">
        <v>1014</v>
      </c>
      <c r="D29" s="404" t="s">
        <v>1014</v>
      </c>
      <c r="E29" s="404" t="s">
        <v>1014</v>
      </c>
      <c r="F29" s="404" t="s">
        <v>1014</v>
      </c>
      <c r="G29" s="404" t="s">
        <v>1014</v>
      </c>
      <c r="H29" s="404" t="s">
        <v>1014</v>
      </c>
      <c r="I29" s="404" t="s">
        <v>1014</v>
      </c>
      <c r="J29" s="404" t="s">
        <v>1014</v>
      </c>
      <c r="K29" s="404" t="s">
        <v>1014</v>
      </c>
      <c r="L29" s="404" t="s">
        <v>1014</v>
      </c>
      <c r="M29" s="404" t="s">
        <v>1014</v>
      </c>
    </row>
    <row r="30" spans="1:13" ht="12.75" customHeight="1">
      <c r="A30" s="400">
        <v>16</v>
      </c>
      <c r="B30" s="401" t="s">
        <v>156</v>
      </c>
      <c r="C30" s="402" t="s">
        <v>1014</v>
      </c>
      <c r="D30" s="403">
        <v>575</v>
      </c>
      <c r="E30" s="403">
        <v>705</v>
      </c>
      <c r="F30" s="404" t="s">
        <v>1014</v>
      </c>
      <c r="G30" s="403">
        <v>7358</v>
      </c>
      <c r="H30" s="404" t="s">
        <v>1014</v>
      </c>
      <c r="I30" s="403">
        <v>411</v>
      </c>
      <c r="J30" s="403">
        <v>232</v>
      </c>
      <c r="K30" s="403">
        <v>17</v>
      </c>
      <c r="L30" s="404" t="s">
        <v>1014</v>
      </c>
      <c r="M30" s="403">
        <f>SUM(D30:K30)</f>
        <v>9298</v>
      </c>
    </row>
    <row r="31" spans="1:13" ht="12.75" customHeight="1">
      <c r="A31" s="400">
        <v>17</v>
      </c>
      <c r="B31" s="401" t="s">
        <v>646</v>
      </c>
      <c r="C31" s="402" t="s">
        <v>1014</v>
      </c>
      <c r="D31" s="404" t="s">
        <v>1014</v>
      </c>
      <c r="E31" s="404" t="s">
        <v>1014</v>
      </c>
      <c r="F31" s="404" t="s">
        <v>1014</v>
      </c>
      <c r="G31" s="404" t="s">
        <v>1014</v>
      </c>
      <c r="H31" s="404" t="s">
        <v>1014</v>
      </c>
      <c r="I31" s="404" t="s">
        <v>1014</v>
      </c>
      <c r="J31" s="404" t="s">
        <v>1014</v>
      </c>
      <c r="K31" s="404" t="s">
        <v>1014</v>
      </c>
      <c r="L31" s="404" t="s">
        <v>1014</v>
      </c>
      <c r="M31" s="404" t="s">
        <v>1014</v>
      </c>
    </row>
    <row r="32" spans="1:13" ht="12.75" customHeight="1">
      <c r="A32" s="400">
        <v>18</v>
      </c>
      <c r="B32" s="401" t="s">
        <v>138</v>
      </c>
      <c r="C32" s="402" t="s">
        <v>1014</v>
      </c>
      <c r="D32" s="404" t="s">
        <v>1014</v>
      </c>
      <c r="E32" s="404" t="s">
        <v>1014</v>
      </c>
      <c r="F32" s="404" t="s">
        <v>1014</v>
      </c>
      <c r="G32" s="404" t="s">
        <v>1014</v>
      </c>
      <c r="H32" s="404" t="s">
        <v>1014</v>
      </c>
      <c r="I32" s="404" t="s">
        <v>1014</v>
      </c>
      <c r="J32" s="404" t="s">
        <v>1014</v>
      </c>
      <c r="K32" s="404" t="s">
        <v>1014</v>
      </c>
      <c r="L32" s="404" t="s">
        <v>1014</v>
      </c>
      <c r="M32" s="404" t="s">
        <v>1014</v>
      </c>
    </row>
    <row r="33" spans="1:15" ht="12.75" customHeight="1">
      <c r="A33" s="400">
        <v>19</v>
      </c>
      <c r="B33" s="401" t="s">
        <v>157</v>
      </c>
      <c r="C33" s="402" t="s">
        <v>1014</v>
      </c>
      <c r="D33" s="404" t="s">
        <v>1014</v>
      </c>
      <c r="E33" s="404" t="s">
        <v>1014</v>
      </c>
      <c r="F33" s="404" t="s">
        <v>1014</v>
      </c>
      <c r="G33" s="404" t="s">
        <v>1014</v>
      </c>
      <c r="H33" s="404" t="s">
        <v>1014</v>
      </c>
      <c r="I33" s="404" t="s">
        <v>1014</v>
      </c>
      <c r="J33" s="404" t="s">
        <v>1014</v>
      </c>
      <c r="K33" s="404" t="s">
        <v>1014</v>
      </c>
      <c r="L33" s="404" t="s">
        <v>1014</v>
      </c>
      <c r="M33" s="404" t="s">
        <v>1014</v>
      </c>
    </row>
    <row r="34" spans="1:15" ht="12.75" customHeight="1">
      <c r="A34" s="400">
        <v>20</v>
      </c>
      <c r="B34" s="401" t="s">
        <v>654</v>
      </c>
      <c r="C34" s="402" t="s">
        <v>1014</v>
      </c>
      <c r="D34" s="403" t="s">
        <v>1014</v>
      </c>
      <c r="E34" s="403">
        <v>-79</v>
      </c>
      <c r="F34" s="404" t="s">
        <v>1014</v>
      </c>
      <c r="G34" s="403">
        <v>-484</v>
      </c>
      <c r="H34" s="404" t="s">
        <v>1014</v>
      </c>
      <c r="I34" s="404" t="s">
        <v>1014</v>
      </c>
      <c r="J34" s="403">
        <v>-335</v>
      </c>
      <c r="K34" s="404" t="s">
        <v>1014</v>
      </c>
      <c r="L34" s="404" t="s">
        <v>1014</v>
      </c>
      <c r="M34" s="403">
        <f>SUM(D34:K34)</f>
        <v>-898</v>
      </c>
    </row>
    <row r="35" spans="1:15" ht="12.75" customHeight="1">
      <c r="A35" s="400">
        <v>21</v>
      </c>
      <c r="B35" s="401" t="s">
        <v>158</v>
      </c>
      <c r="C35" s="402" t="s">
        <v>1014</v>
      </c>
      <c r="D35" s="403">
        <v>-2167</v>
      </c>
      <c r="E35" s="403">
        <v>-3704</v>
      </c>
      <c r="F35" s="404" t="s">
        <v>1014</v>
      </c>
      <c r="G35" s="403">
        <v>-4723</v>
      </c>
      <c r="H35" s="404" t="s">
        <v>1014</v>
      </c>
      <c r="I35" s="403">
        <v>-411</v>
      </c>
      <c r="J35" s="406"/>
      <c r="K35" s="407">
        <v>-2</v>
      </c>
      <c r="L35" s="408" t="s">
        <v>1014</v>
      </c>
      <c r="M35" s="407">
        <f>SUM(D35:K35)</f>
        <v>-11007</v>
      </c>
    </row>
    <row r="36" spans="1:15" ht="12.75" customHeight="1">
      <c r="A36" s="400">
        <v>22</v>
      </c>
      <c r="B36" s="401" t="s">
        <v>648</v>
      </c>
      <c r="C36" s="402" t="s">
        <v>1014</v>
      </c>
      <c r="D36" s="404" t="s">
        <v>1014</v>
      </c>
      <c r="E36" s="404" t="s">
        <v>1014</v>
      </c>
      <c r="F36" s="404" t="s">
        <v>1014</v>
      </c>
      <c r="G36" s="404" t="s">
        <v>1014</v>
      </c>
      <c r="H36" s="404" t="s">
        <v>1014</v>
      </c>
      <c r="I36" s="404" t="s">
        <v>1014</v>
      </c>
      <c r="J36" s="404" t="s">
        <v>1014</v>
      </c>
      <c r="K36" s="404" t="s">
        <v>1014</v>
      </c>
      <c r="L36" s="404" t="s">
        <v>1014</v>
      </c>
      <c r="M36" s="404" t="s">
        <v>1014</v>
      </c>
    </row>
    <row r="37" spans="1:15" ht="12.75" customHeight="1">
      <c r="A37" s="400">
        <v>23</v>
      </c>
      <c r="B37" s="401" t="s">
        <v>649</v>
      </c>
      <c r="C37" s="402" t="s">
        <v>1014</v>
      </c>
      <c r="D37" s="404" t="s">
        <v>1014</v>
      </c>
      <c r="E37" s="404" t="s">
        <v>1014</v>
      </c>
      <c r="F37" s="404" t="s">
        <v>1014</v>
      </c>
      <c r="G37" s="404" t="s">
        <v>1014</v>
      </c>
      <c r="H37" s="404" t="s">
        <v>1014</v>
      </c>
      <c r="I37" s="404" t="s">
        <v>1014</v>
      </c>
      <c r="J37" s="404" t="s">
        <v>1014</v>
      </c>
      <c r="K37" s="404" t="s">
        <v>1014</v>
      </c>
      <c r="L37" s="404" t="s">
        <v>1014</v>
      </c>
      <c r="M37" s="404" t="s">
        <v>1014</v>
      </c>
    </row>
    <row r="38" spans="1:15" ht="12.75" customHeight="1">
      <c r="A38" s="400">
        <v>24</v>
      </c>
      <c r="B38" s="401" t="s">
        <v>160</v>
      </c>
      <c r="C38" s="402" t="s">
        <v>1014</v>
      </c>
      <c r="D38" s="404" t="s">
        <v>1014</v>
      </c>
      <c r="E38" s="404" t="s">
        <v>1014</v>
      </c>
      <c r="F38" s="404" t="s">
        <v>1014</v>
      </c>
      <c r="G38" s="404" t="s">
        <v>1014</v>
      </c>
      <c r="H38" s="404" t="s">
        <v>1014</v>
      </c>
      <c r="I38" s="404" t="s">
        <v>1014</v>
      </c>
      <c r="J38" s="404" t="s">
        <v>1014</v>
      </c>
      <c r="K38" s="404" t="s">
        <v>1014</v>
      </c>
      <c r="L38" s="404" t="s">
        <v>1014</v>
      </c>
      <c r="M38" s="404" t="s">
        <v>1014</v>
      </c>
    </row>
    <row r="39" spans="1:15">
      <c r="A39" s="400" t="s">
        <v>161</v>
      </c>
      <c r="B39" s="401" t="s">
        <v>162</v>
      </c>
      <c r="C39" s="402" t="s">
        <v>1014</v>
      </c>
      <c r="D39" s="404" t="s">
        <v>1014</v>
      </c>
      <c r="E39" s="404" t="s">
        <v>1014</v>
      </c>
      <c r="F39" s="404" t="s">
        <v>1014</v>
      </c>
      <c r="G39" s="404" t="s">
        <v>1014</v>
      </c>
      <c r="H39" s="404" t="s">
        <v>1014</v>
      </c>
      <c r="I39" s="404" t="s">
        <v>1014</v>
      </c>
      <c r="J39" s="404" t="s">
        <v>1014</v>
      </c>
      <c r="K39" s="404" t="s">
        <v>1014</v>
      </c>
      <c r="L39" s="404" t="s">
        <v>1014</v>
      </c>
      <c r="M39" s="404" t="s">
        <v>1014</v>
      </c>
    </row>
    <row r="40" spans="1:15">
      <c r="A40" s="400" t="s">
        <v>163</v>
      </c>
      <c r="B40" s="401" t="s">
        <v>164</v>
      </c>
      <c r="C40" s="402" t="s">
        <v>1014</v>
      </c>
      <c r="D40" s="404" t="s">
        <v>1014</v>
      </c>
      <c r="E40" s="404" t="s">
        <v>1014</v>
      </c>
      <c r="F40" s="404" t="s">
        <v>1014</v>
      </c>
      <c r="G40" s="404" t="s">
        <v>1014</v>
      </c>
      <c r="H40" s="404" t="s">
        <v>1014</v>
      </c>
      <c r="I40" s="404" t="s">
        <v>1014</v>
      </c>
      <c r="J40" s="404" t="s">
        <v>1014</v>
      </c>
      <c r="K40" s="404" t="s">
        <v>1014</v>
      </c>
      <c r="L40" s="404" t="s">
        <v>1014</v>
      </c>
      <c r="M40" s="404" t="s">
        <v>1014</v>
      </c>
    </row>
    <row r="41" spans="1:15">
      <c r="A41" s="400" t="s">
        <v>550</v>
      </c>
      <c r="B41" s="401" t="s">
        <v>75</v>
      </c>
      <c r="C41" s="402" t="s">
        <v>1014</v>
      </c>
      <c r="D41" s="404" t="s">
        <v>1014</v>
      </c>
      <c r="E41" s="404" t="s">
        <v>1014</v>
      </c>
      <c r="F41" s="404" t="s">
        <v>1014</v>
      </c>
      <c r="G41" s="404" t="s">
        <v>1014</v>
      </c>
      <c r="H41" s="404" t="s">
        <v>1014</v>
      </c>
      <c r="I41" s="404" t="s">
        <v>1014</v>
      </c>
      <c r="J41" s="404" t="s">
        <v>1014</v>
      </c>
      <c r="K41" s="404" t="s">
        <v>1014</v>
      </c>
      <c r="L41" s="404" t="s">
        <v>1014</v>
      </c>
      <c r="M41" s="404" t="s">
        <v>1014</v>
      </c>
    </row>
    <row r="42" spans="1:15">
      <c r="A42" s="400" t="s">
        <v>551</v>
      </c>
      <c r="B42" s="401" t="s">
        <v>139</v>
      </c>
      <c r="C42" s="402" t="s">
        <v>1014</v>
      </c>
      <c r="D42" s="404" t="s">
        <v>1014</v>
      </c>
      <c r="E42" s="404" t="s">
        <v>1014</v>
      </c>
      <c r="F42" s="404" t="s">
        <v>1014</v>
      </c>
      <c r="G42" s="404" t="s">
        <v>1014</v>
      </c>
      <c r="H42" s="404" t="s">
        <v>1014</v>
      </c>
      <c r="I42" s="404" t="s">
        <v>1014</v>
      </c>
      <c r="J42" s="404" t="s">
        <v>1014</v>
      </c>
      <c r="K42" s="404" t="s">
        <v>1014</v>
      </c>
      <c r="L42" s="404" t="s">
        <v>1014</v>
      </c>
      <c r="M42" s="404" t="s">
        <v>1014</v>
      </c>
    </row>
    <row r="43" spans="1:15">
      <c r="A43" s="400" t="s">
        <v>552</v>
      </c>
      <c r="B43" s="401" t="s">
        <v>557</v>
      </c>
      <c r="C43" s="402" t="s">
        <v>1014</v>
      </c>
      <c r="D43" s="403">
        <f>D44+D45</f>
        <v>6426</v>
      </c>
      <c r="E43" s="403">
        <f>E44+E45</f>
        <v>8168</v>
      </c>
      <c r="F43" s="404" t="s">
        <v>1014</v>
      </c>
      <c r="G43" s="403">
        <f>G44+G45</f>
        <v>20118</v>
      </c>
      <c r="H43" s="404" t="s">
        <v>1014</v>
      </c>
      <c r="I43" s="404" t="s">
        <v>1014</v>
      </c>
      <c r="J43" s="403">
        <v>175</v>
      </c>
      <c r="K43" s="403">
        <f>K44+K45</f>
        <v>23</v>
      </c>
      <c r="L43" s="404" t="s">
        <v>1014</v>
      </c>
      <c r="M43" s="403">
        <f>SUM(D43:K43)</f>
        <v>34910</v>
      </c>
      <c r="N43" s="119"/>
      <c r="O43" s="119"/>
    </row>
    <row r="44" spans="1:15">
      <c r="A44" s="400" t="s">
        <v>165</v>
      </c>
      <c r="B44" s="401" t="s">
        <v>155</v>
      </c>
      <c r="C44" s="402" t="s">
        <v>1014</v>
      </c>
      <c r="D44" s="403">
        <v>13270</v>
      </c>
      <c r="E44" s="403">
        <v>19237</v>
      </c>
      <c r="F44" s="404" t="s">
        <v>1014</v>
      </c>
      <c r="G44" s="403">
        <v>31515</v>
      </c>
      <c r="H44" s="404" t="s">
        <v>1014</v>
      </c>
      <c r="I44" s="403">
        <v>3628</v>
      </c>
      <c r="J44" s="403">
        <v>175</v>
      </c>
      <c r="K44" s="403">
        <v>39</v>
      </c>
      <c r="L44" s="404" t="s">
        <v>1014</v>
      </c>
      <c r="M44" s="403">
        <f>SUM(D44:K44)</f>
        <v>67864</v>
      </c>
    </row>
    <row r="45" spans="1:15">
      <c r="A45" s="400" t="s">
        <v>166</v>
      </c>
      <c r="B45" s="401" t="s">
        <v>558</v>
      </c>
      <c r="C45" s="402" t="s">
        <v>1014</v>
      </c>
      <c r="D45" s="403">
        <v>-6844</v>
      </c>
      <c r="E45" s="403">
        <v>-11069</v>
      </c>
      <c r="F45" s="404" t="s">
        <v>1014</v>
      </c>
      <c r="G45" s="403">
        <v>-11397</v>
      </c>
      <c r="H45" s="404" t="s">
        <v>1014</v>
      </c>
      <c r="I45" s="403">
        <v>-3628</v>
      </c>
      <c r="J45" s="409" t="s">
        <v>1014</v>
      </c>
      <c r="K45" s="407">
        <v>-16</v>
      </c>
      <c r="L45" s="408" t="s">
        <v>1014</v>
      </c>
      <c r="M45" s="407">
        <f>SUM(D45:K45)</f>
        <v>-32954</v>
      </c>
    </row>
    <row r="46" spans="1:15" ht="12.75" customHeight="1">
      <c r="A46" s="533" t="s">
        <v>655</v>
      </c>
      <c r="B46" s="533"/>
      <c r="C46" s="533"/>
      <c r="D46" s="533"/>
      <c r="E46" s="533"/>
      <c r="F46" s="533"/>
      <c r="G46" s="533"/>
      <c r="H46" s="533"/>
      <c r="I46" s="533"/>
      <c r="M46" s="119" t="s">
        <v>612</v>
      </c>
    </row>
    <row r="47" spans="1:15" ht="12.75" customHeight="1">
      <c r="A47" s="534" t="s">
        <v>656</v>
      </c>
      <c r="B47" s="534"/>
      <c r="C47" s="534"/>
      <c r="D47" s="534"/>
      <c r="E47" s="534"/>
      <c r="F47" s="534"/>
      <c r="G47" s="534"/>
      <c r="H47" s="534"/>
      <c r="I47" s="534"/>
      <c r="J47" s="534"/>
      <c r="K47" s="534"/>
      <c r="L47" s="534"/>
      <c r="M47" s="534"/>
    </row>
    <row r="48" spans="1:15">
      <c r="A48" s="532"/>
      <c r="B48" s="532"/>
      <c r="C48" s="532"/>
      <c r="D48" s="532"/>
      <c r="E48" s="532"/>
      <c r="F48" s="532"/>
      <c r="G48" s="532"/>
    </row>
    <row r="49" spans="1:7">
      <c r="A49" s="532"/>
      <c r="B49" s="532"/>
      <c r="C49" s="532"/>
      <c r="D49" s="532"/>
      <c r="E49" s="532"/>
      <c r="F49" s="532"/>
      <c r="G49" s="532"/>
    </row>
    <row r="50" spans="1:7">
      <c r="A50" s="532"/>
      <c r="B50" s="532"/>
      <c r="C50" s="532"/>
      <c r="D50" s="532"/>
      <c r="E50" s="532"/>
      <c r="F50" s="532"/>
      <c r="G50" s="532"/>
    </row>
    <row r="51" spans="1:7">
      <c r="A51" s="532"/>
      <c r="B51" s="532"/>
      <c r="C51" s="532"/>
      <c r="D51" s="532"/>
      <c r="E51" s="532"/>
      <c r="F51" s="532"/>
      <c r="G51" s="532"/>
    </row>
    <row r="52" spans="1:7">
      <c r="A52" s="532"/>
      <c r="B52" s="532"/>
      <c r="C52" s="532"/>
      <c r="D52" s="532"/>
      <c r="E52" s="532"/>
      <c r="F52" s="532"/>
      <c r="G52" s="532"/>
    </row>
    <row r="88" spans="1:1">
      <c r="A88" s="142" t="s">
        <v>1005</v>
      </c>
    </row>
    <row r="183" spans="4:4">
      <c r="D183" s="50"/>
    </row>
  </sheetData>
  <sheetProtection selectLockedCells="1" selectUnlockedCells="1"/>
  <mergeCells count="9">
    <mergeCell ref="A52:G52"/>
    <mergeCell ref="A46:I46"/>
    <mergeCell ref="A48:G48"/>
    <mergeCell ref="A47:M47"/>
    <mergeCell ref="A2:F2"/>
    <mergeCell ref="A49:G49"/>
    <mergeCell ref="A50:G50"/>
    <mergeCell ref="A51:G51"/>
    <mergeCell ref="A5:M5"/>
  </mergeCells>
  <phoneticPr fontId="59" type="noConversion"/>
  <pageMargins left="0.39370078740157483" right="0.15748031496062992" top="0.78740157480314965" bottom="0.27559055118110237" header="0.15748031496062992" footer="0.19685039370078741"/>
  <pageSetup paperSize="9" scale="80"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tabColor rgb="FFFFFF00"/>
  </sheetPr>
  <dimension ref="A1:J202"/>
  <sheetViews>
    <sheetView topLeftCell="A21" workbookViewId="0">
      <selection activeCell="B49" sqref="B49"/>
    </sheetView>
  </sheetViews>
  <sheetFormatPr defaultColWidth="10.75" defaultRowHeight="12"/>
  <cols>
    <col min="1" max="1" width="54.875" style="9" customWidth="1"/>
    <col min="2" max="2" width="8.625" style="9" customWidth="1"/>
    <col min="3" max="3" width="8.375" style="9" bestFit="1" customWidth="1"/>
    <col min="4" max="4" width="9.625" style="9" customWidth="1"/>
    <col min="5" max="6" width="8.375" style="9" customWidth="1"/>
    <col min="7" max="7" width="9.875" style="9" customWidth="1"/>
    <col min="8" max="8" width="11.375" style="9" customWidth="1"/>
    <col min="9" max="16384" width="10.75" style="9"/>
  </cols>
  <sheetData>
    <row r="1" spans="1:8" ht="46.5" customHeight="1">
      <c r="A1" s="496" t="s">
        <v>682</v>
      </c>
      <c r="B1" s="496"/>
      <c r="C1" s="496"/>
      <c r="D1" s="496"/>
      <c r="E1" s="496"/>
      <c r="F1" s="496"/>
      <c r="G1" s="496"/>
      <c r="H1" s="496"/>
    </row>
    <row r="2" spans="1:8" ht="22.5" customHeight="1">
      <c r="A2" s="329"/>
      <c r="B2" s="329"/>
      <c r="C2" s="329"/>
      <c r="D2" s="329"/>
      <c r="E2" s="329"/>
      <c r="F2" s="329"/>
      <c r="G2" s="329"/>
      <c r="H2" s="329"/>
    </row>
    <row r="3" spans="1:8" ht="31.5" customHeight="1">
      <c r="B3" s="2"/>
      <c r="C3" s="3"/>
      <c r="D3" s="3"/>
      <c r="E3" s="3"/>
      <c r="F3" s="3"/>
      <c r="G3" s="3"/>
      <c r="H3" s="344" t="s">
        <v>1008</v>
      </c>
    </row>
    <row r="4" spans="1:8" ht="45.75" customHeight="1">
      <c r="A4" s="206" t="s">
        <v>1009</v>
      </c>
      <c r="B4" s="269" t="s">
        <v>1010</v>
      </c>
      <c r="C4" s="113" t="s">
        <v>747</v>
      </c>
      <c r="D4" s="113" t="s">
        <v>751</v>
      </c>
      <c r="E4" s="113" t="s">
        <v>748</v>
      </c>
      <c r="F4" s="113" t="s">
        <v>744</v>
      </c>
      <c r="G4" s="113" t="s">
        <v>751</v>
      </c>
      <c r="H4" s="113" t="s">
        <v>746</v>
      </c>
    </row>
    <row r="5" spans="1:8">
      <c r="A5" s="206">
        <v>1</v>
      </c>
      <c r="B5" s="112">
        <v>2</v>
      </c>
      <c r="C5" s="112">
        <v>3</v>
      </c>
      <c r="D5" s="112">
        <v>4</v>
      </c>
      <c r="E5" s="112">
        <v>5</v>
      </c>
      <c r="F5" s="112">
        <v>6</v>
      </c>
      <c r="G5" s="112">
        <v>7</v>
      </c>
      <c r="H5" s="112">
        <v>8</v>
      </c>
    </row>
    <row r="6" spans="1:8" ht="15" customHeight="1">
      <c r="A6" s="497" t="s">
        <v>285</v>
      </c>
      <c r="B6" s="498"/>
      <c r="C6" s="498"/>
      <c r="D6" s="498"/>
      <c r="E6" s="498"/>
      <c r="F6" s="498"/>
      <c r="G6" s="498"/>
      <c r="H6" s="499"/>
    </row>
    <row r="7" spans="1:8" ht="15" customHeight="1">
      <c r="A7" s="184" t="s">
        <v>1011</v>
      </c>
      <c r="B7" s="111">
        <v>6</v>
      </c>
      <c r="C7" s="161">
        <v>870248</v>
      </c>
      <c r="D7" s="340">
        <v>0</v>
      </c>
      <c r="E7" s="161">
        <f>C7+D7</f>
        <v>870248</v>
      </c>
      <c r="F7" s="162">
        <v>651235</v>
      </c>
      <c r="G7" s="162" t="s">
        <v>1014</v>
      </c>
      <c r="H7" s="161">
        <v>651235</v>
      </c>
    </row>
    <row r="8" spans="1:8" ht="15" customHeight="1">
      <c r="A8" s="184" t="s">
        <v>1012</v>
      </c>
      <c r="B8" s="111"/>
      <c r="C8" s="161">
        <v>21190</v>
      </c>
      <c r="D8" s="340">
        <v>0</v>
      </c>
      <c r="E8" s="161">
        <f t="shared" ref="E8:E24" si="0">C8+D8</f>
        <v>21190</v>
      </c>
      <c r="F8" s="162">
        <v>13770</v>
      </c>
      <c r="G8" s="162" t="s">
        <v>1014</v>
      </c>
      <c r="H8" s="161">
        <v>13770</v>
      </c>
    </row>
    <row r="9" spans="1:8" ht="15" customHeight="1">
      <c r="A9" s="184" t="s">
        <v>992</v>
      </c>
      <c r="B9" s="111">
        <v>7</v>
      </c>
      <c r="C9" s="161">
        <v>3685</v>
      </c>
      <c r="D9" s="340">
        <v>0</v>
      </c>
      <c r="E9" s="161">
        <f t="shared" si="0"/>
        <v>3685</v>
      </c>
      <c r="F9" s="162" t="s">
        <v>1014</v>
      </c>
      <c r="G9" s="162" t="s">
        <v>1014</v>
      </c>
      <c r="H9" s="162" t="s">
        <v>1014</v>
      </c>
    </row>
    <row r="10" spans="1:8" ht="30" customHeight="1">
      <c r="A10" s="184" t="s">
        <v>1013</v>
      </c>
      <c r="B10" s="111" t="s">
        <v>612</v>
      </c>
      <c r="C10" s="340">
        <v>0</v>
      </c>
      <c r="D10" s="340">
        <v>0</v>
      </c>
      <c r="E10" s="340">
        <f t="shared" si="0"/>
        <v>0</v>
      </c>
      <c r="F10" s="162" t="s">
        <v>1014</v>
      </c>
      <c r="G10" s="162" t="s">
        <v>1014</v>
      </c>
      <c r="H10" s="162" t="s">
        <v>1014</v>
      </c>
    </row>
    <row r="11" spans="1:8" ht="15" customHeight="1">
      <c r="A11" s="184" t="s">
        <v>1015</v>
      </c>
      <c r="B11" s="111" t="s">
        <v>612</v>
      </c>
      <c r="C11" s="340">
        <v>0</v>
      </c>
      <c r="D11" s="340">
        <v>0</v>
      </c>
      <c r="E11" s="340">
        <f t="shared" si="0"/>
        <v>0</v>
      </c>
      <c r="F11" s="162" t="s">
        <v>1014</v>
      </c>
      <c r="G11" s="162" t="s">
        <v>1014</v>
      </c>
      <c r="H11" s="162" t="s">
        <v>1014</v>
      </c>
    </row>
    <row r="12" spans="1:8" ht="15" customHeight="1">
      <c r="A12" s="184" t="s">
        <v>1016</v>
      </c>
      <c r="B12" s="111">
        <v>8</v>
      </c>
      <c r="C12" s="161">
        <v>1206921</v>
      </c>
      <c r="D12" s="340">
        <v>0</v>
      </c>
      <c r="E12" s="161">
        <f t="shared" si="0"/>
        <v>1206921</v>
      </c>
      <c r="F12" s="162">
        <v>975693</v>
      </c>
      <c r="G12" s="156">
        <v>3837</v>
      </c>
      <c r="H12" s="161">
        <v>979530</v>
      </c>
    </row>
    <row r="13" spans="1:8" ht="15" customHeight="1">
      <c r="A13" s="184" t="s">
        <v>1017</v>
      </c>
      <c r="B13" s="111" t="s">
        <v>612</v>
      </c>
      <c r="C13" s="340">
        <v>0</v>
      </c>
      <c r="D13" s="340">
        <v>0</v>
      </c>
      <c r="E13" s="340">
        <f t="shared" si="0"/>
        <v>0</v>
      </c>
      <c r="F13" s="162" t="s">
        <v>1014</v>
      </c>
      <c r="G13" s="162" t="s">
        <v>1014</v>
      </c>
      <c r="H13" s="162" t="s">
        <v>1014</v>
      </c>
    </row>
    <row r="14" spans="1:8" ht="15" customHeight="1">
      <c r="A14" s="184" t="s">
        <v>1018</v>
      </c>
      <c r="B14" s="111" t="s">
        <v>612</v>
      </c>
      <c r="C14" s="340">
        <v>0</v>
      </c>
      <c r="D14" s="340">
        <v>0</v>
      </c>
      <c r="E14" s="340">
        <f t="shared" si="0"/>
        <v>0</v>
      </c>
      <c r="F14" s="162" t="s">
        <v>1014</v>
      </c>
      <c r="G14" s="162" t="s">
        <v>1014</v>
      </c>
      <c r="H14" s="162" t="s">
        <v>1014</v>
      </c>
    </row>
    <row r="15" spans="1:8" ht="15" customHeight="1">
      <c r="A15" s="184" t="s">
        <v>1019</v>
      </c>
      <c r="B15" s="111" t="s">
        <v>612</v>
      </c>
      <c r="C15" s="340">
        <v>0</v>
      </c>
      <c r="D15" s="340">
        <v>0</v>
      </c>
      <c r="E15" s="340">
        <f t="shared" si="0"/>
        <v>0</v>
      </c>
      <c r="F15" s="162" t="s">
        <v>1014</v>
      </c>
      <c r="G15" s="162" t="s">
        <v>1014</v>
      </c>
      <c r="H15" s="162" t="s">
        <v>1014</v>
      </c>
    </row>
    <row r="16" spans="1:8" ht="15" customHeight="1">
      <c r="A16" s="184" t="s">
        <v>995</v>
      </c>
      <c r="B16" s="111" t="s">
        <v>612</v>
      </c>
      <c r="C16" s="340">
        <v>0</v>
      </c>
      <c r="D16" s="340">
        <v>0</v>
      </c>
      <c r="E16" s="340">
        <f t="shared" si="0"/>
        <v>0</v>
      </c>
      <c r="F16" s="162" t="s">
        <v>1014</v>
      </c>
      <c r="G16" s="162" t="s">
        <v>1014</v>
      </c>
      <c r="H16" s="162" t="s">
        <v>1014</v>
      </c>
    </row>
    <row r="17" spans="1:8" ht="15" customHeight="1">
      <c r="A17" s="184" t="s">
        <v>1020</v>
      </c>
      <c r="B17" s="110" t="s">
        <v>612</v>
      </c>
      <c r="C17" s="340">
        <v>0</v>
      </c>
      <c r="D17" s="340">
        <v>0</v>
      </c>
      <c r="E17" s="340">
        <f t="shared" si="0"/>
        <v>0</v>
      </c>
      <c r="F17" s="162" t="s">
        <v>1014</v>
      </c>
      <c r="G17" s="162" t="s">
        <v>1014</v>
      </c>
      <c r="H17" s="162" t="s">
        <v>1014</v>
      </c>
    </row>
    <row r="18" spans="1:8" ht="15" customHeight="1">
      <c r="A18" s="184" t="s">
        <v>1021</v>
      </c>
      <c r="B18" s="110" t="s">
        <v>612</v>
      </c>
      <c r="C18" s="340">
        <v>0</v>
      </c>
      <c r="D18" s="340">
        <v>0</v>
      </c>
      <c r="E18" s="340">
        <f t="shared" si="0"/>
        <v>0</v>
      </c>
      <c r="F18" s="162" t="s">
        <v>1014</v>
      </c>
      <c r="G18" s="156">
        <v>20</v>
      </c>
      <c r="H18" s="161">
        <v>20</v>
      </c>
    </row>
    <row r="19" spans="1:8" ht="15" customHeight="1">
      <c r="A19" s="184" t="s">
        <v>1022</v>
      </c>
      <c r="B19" s="111" t="s">
        <v>612</v>
      </c>
      <c r="C19" s="340">
        <v>0</v>
      </c>
      <c r="D19" s="340">
        <v>0</v>
      </c>
      <c r="E19" s="340">
        <f t="shared" si="0"/>
        <v>0</v>
      </c>
      <c r="F19" s="162" t="s">
        <v>1014</v>
      </c>
      <c r="G19" s="162" t="s">
        <v>1014</v>
      </c>
      <c r="H19" s="162" t="s">
        <v>1014</v>
      </c>
    </row>
    <row r="20" spans="1:8" ht="15" customHeight="1">
      <c r="A20" s="184" t="s">
        <v>1023</v>
      </c>
      <c r="B20" s="111">
        <v>9</v>
      </c>
      <c r="C20" s="161">
        <v>34910</v>
      </c>
      <c r="D20" s="340">
        <v>0</v>
      </c>
      <c r="E20" s="161">
        <f t="shared" si="0"/>
        <v>34910</v>
      </c>
      <c r="F20" s="162">
        <v>37517</v>
      </c>
      <c r="G20" s="156"/>
      <c r="H20" s="161">
        <v>37517</v>
      </c>
    </row>
    <row r="21" spans="1:8" ht="15" customHeight="1">
      <c r="A21" s="184" t="s">
        <v>1024</v>
      </c>
      <c r="B21" s="111">
        <v>10</v>
      </c>
      <c r="C21" s="161">
        <f>10271-444</f>
        <v>9827</v>
      </c>
      <c r="D21" s="340">
        <v>0</v>
      </c>
      <c r="E21" s="161">
        <f t="shared" si="0"/>
        <v>9827</v>
      </c>
      <c r="F21" s="162">
        <v>117550</v>
      </c>
      <c r="G21" s="156">
        <v>-2939</v>
      </c>
      <c r="H21" s="161">
        <v>114611</v>
      </c>
    </row>
    <row r="22" spans="1:8" ht="15" customHeight="1">
      <c r="A22" s="184" t="s">
        <v>1025</v>
      </c>
      <c r="B22" s="111">
        <v>11</v>
      </c>
      <c r="C22" s="161">
        <f>168+444</f>
        <v>612</v>
      </c>
      <c r="D22" s="340">
        <v>0</v>
      </c>
      <c r="E22" s="161">
        <f t="shared" si="0"/>
        <v>612</v>
      </c>
      <c r="F22" s="162">
        <v>9234</v>
      </c>
      <c r="G22" s="156">
        <v>-9105</v>
      </c>
      <c r="H22" s="161">
        <f>129</f>
        <v>129</v>
      </c>
    </row>
    <row r="23" spans="1:8" ht="15" customHeight="1">
      <c r="A23" s="184" t="s">
        <v>1026</v>
      </c>
      <c r="B23" s="111" t="s">
        <v>612</v>
      </c>
      <c r="C23" s="340">
        <v>0</v>
      </c>
      <c r="D23" s="340">
        <v>0</v>
      </c>
      <c r="E23" s="340">
        <f t="shared" si="0"/>
        <v>0</v>
      </c>
      <c r="F23" s="162" t="s">
        <v>1014</v>
      </c>
      <c r="G23" s="162" t="s">
        <v>1014</v>
      </c>
      <c r="H23" s="162" t="s">
        <v>1014</v>
      </c>
    </row>
    <row r="24" spans="1:8" ht="15" customHeight="1">
      <c r="A24" s="183" t="s">
        <v>1027</v>
      </c>
      <c r="B24" s="110"/>
      <c r="C24" s="227">
        <v>2147393</v>
      </c>
      <c r="D24" s="340">
        <v>0</v>
      </c>
      <c r="E24" s="227">
        <f t="shared" si="0"/>
        <v>2147393</v>
      </c>
      <c r="F24" s="227">
        <v>1804999</v>
      </c>
      <c r="G24" s="343">
        <v>-8187</v>
      </c>
      <c r="H24" s="227">
        <v>1796812</v>
      </c>
    </row>
    <row r="25" spans="1:8" ht="15" customHeight="1">
      <c r="A25" s="500" t="s">
        <v>1028</v>
      </c>
      <c r="B25" s="501"/>
      <c r="C25" s="501"/>
      <c r="D25" s="501"/>
      <c r="E25" s="501"/>
      <c r="F25" s="501"/>
      <c r="G25" s="501"/>
      <c r="H25" s="502"/>
    </row>
    <row r="26" spans="1:8" ht="15" customHeight="1">
      <c r="A26" s="184" t="s">
        <v>1029</v>
      </c>
      <c r="B26" s="111">
        <v>12</v>
      </c>
      <c r="C26" s="161">
        <v>20</v>
      </c>
      <c r="D26" s="340">
        <v>0</v>
      </c>
      <c r="E26" s="161">
        <f t="shared" ref="E26:E37" si="1">C26+D26</f>
        <v>20</v>
      </c>
      <c r="F26" s="162">
        <v>305646</v>
      </c>
      <c r="G26" s="162" t="s">
        <v>1014</v>
      </c>
      <c r="H26" s="156">
        <v>305646</v>
      </c>
    </row>
    <row r="27" spans="1:8" ht="15" customHeight="1">
      <c r="A27" s="184" t="s">
        <v>1030</v>
      </c>
      <c r="B27" s="111">
        <v>13</v>
      </c>
      <c r="C27" s="161">
        <v>1869979</v>
      </c>
      <c r="D27" s="161">
        <v>650</v>
      </c>
      <c r="E27" s="161">
        <f t="shared" si="1"/>
        <v>1870629</v>
      </c>
      <c r="F27" s="162">
        <v>1112603</v>
      </c>
      <c r="G27" s="156">
        <v>151</v>
      </c>
      <c r="H27" s="156">
        <v>1112754</v>
      </c>
    </row>
    <row r="28" spans="1:8" ht="15" customHeight="1">
      <c r="A28" s="184" t="s">
        <v>1031</v>
      </c>
      <c r="B28" s="111" t="s">
        <v>612</v>
      </c>
      <c r="C28" s="340">
        <v>0</v>
      </c>
      <c r="D28" s="340">
        <v>0</v>
      </c>
      <c r="E28" s="340">
        <f t="shared" si="1"/>
        <v>0</v>
      </c>
      <c r="F28" s="162" t="s">
        <v>1014</v>
      </c>
      <c r="G28" s="162" t="s">
        <v>1014</v>
      </c>
      <c r="H28" s="162" t="s">
        <v>1014</v>
      </c>
    </row>
    <row r="29" spans="1:8" ht="15" customHeight="1">
      <c r="A29" s="184" t="s">
        <v>1032</v>
      </c>
      <c r="B29" s="111" t="s">
        <v>612</v>
      </c>
      <c r="C29" s="340">
        <v>0</v>
      </c>
      <c r="D29" s="340">
        <v>0</v>
      </c>
      <c r="E29" s="340">
        <f t="shared" si="1"/>
        <v>0</v>
      </c>
      <c r="F29" s="162" t="s">
        <v>1014</v>
      </c>
      <c r="G29" s="162" t="s">
        <v>1014</v>
      </c>
      <c r="H29" s="162" t="s">
        <v>1014</v>
      </c>
    </row>
    <row r="30" spans="1:8" ht="15" customHeight="1">
      <c r="A30" s="184" t="s">
        <v>1033</v>
      </c>
      <c r="B30" s="110"/>
      <c r="C30" s="340">
        <v>0</v>
      </c>
      <c r="D30" s="340">
        <v>0</v>
      </c>
      <c r="E30" s="340">
        <f t="shared" si="1"/>
        <v>0</v>
      </c>
      <c r="F30" s="162" t="s">
        <v>1014</v>
      </c>
      <c r="G30" s="162" t="s">
        <v>1014</v>
      </c>
      <c r="H30" s="162" t="s">
        <v>1014</v>
      </c>
    </row>
    <row r="31" spans="1:8" ht="15" customHeight="1">
      <c r="A31" s="184" t="s">
        <v>1034</v>
      </c>
      <c r="B31" s="110"/>
      <c r="C31" s="161">
        <v>590</v>
      </c>
      <c r="D31" s="340">
        <v>-13</v>
      </c>
      <c r="E31" s="161">
        <f t="shared" si="1"/>
        <v>577</v>
      </c>
      <c r="F31" s="162" t="s">
        <v>1014</v>
      </c>
      <c r="G31" s="162" t="s">
        <v>1014</v>
      </c>
      <c r="H31" s="162" t="s">
        <v>1014</v>
      </c>
    </row>
    <row r="32" spans="1:8" ht="15" customHeight="1">
      <c r="A32" s="184" t="s">
        <v>1035</v>
      </c>
      <c r="B32" s="111">
        <v>14</v>
      </c>
      <c r="C32" s="340">
        <v>0</v>
      </c>
      <c r="D32" s="340">
        <v>0</v>
      </c>
      <c r="E32" s="340">
        <f t="shared" si="1"/>
        <v>0</v>
      </c>
      <c r="F32" s="162">
        <v>12</v>
      </c>
      <c r="G32" s="162" t="s">
        <v>1014</v>
      </c>
      <c r="H32" s="156">
        <v>12</v>
      </c>
    </row>
    <row r="33" spans="1:10" ht="15" customHeight="1">
      <c r="A33" s="184" t="s">
        <v>1036</v>
      </c>
      <c r="B33" s="111">
        <v>15</v>
      </c>
      <c r="C33" s="161">
        <v>22239</v>
      </c>
      <c r="D33" s="340">
        <v>-650</v>
      </c>
      <c r="E33" s="161">
        <f t="shared" si="1"/>
        <v>21589</v>
      </c>
      <c r="F33" s="162">
        <v>143258</v>
      </c>
      <c r="G33" s="156">
        <v>-6398</v>
      </c>
      <c r="H33" s="156">
        <v>136860</v>
      </c>
    </row>
    <row r="34" spans="1:10" ht="15" customHeight="1">
      <c r="A34" s="184" t="s">
        <v>1037</v>
      </c>
      <c r="B34" s="111">
        <v>16</v>
      </c>
      <c r="C34" s="161">
        <v>5784</v>
      </c>
      <c r="D34" s="340">
        <v>81</v>
      </c>
      <c r="E34" s="161">
        <f t="shared" si="1"/>
        <v>5865</v>
      </c>
      <c r="F34" s="162">
        <v>5553</v>
      </c>
      <c r="G34" s="156">
        <v>-1865</v>
      </c>
      <c r="H34" s="156">
        <v>3688</v>
      </c>
    </row>
    <row r="35" spans="1:10" ht="15" customHeight="1">
      <c r="A35" s="184" t="s">
        <v>1038</v>
      </c>
      <c r="B35" s="111">
        <v>17</v>
      </c>
      <c r="C35" s="161">
        <v>50411</v>
      </c>
      <c r="D35" s="340">
        <v>0</v>
      </c>
      <c r="E35" s="161">
        <f t="shared" si="1"/>
        <v>50411</v>
      </c>
      <c r="F35" s="162">
        <v>50464</v>
      </c>
      <c r="G35" s="162" t="s">
        <v>1014</v>
      </c>
      <c r="H35" s="156">
        <v>50464</v>
      </c>
    </row>
    <row r="36" spans="1:10" ht="15" customHeight="1">
      <c r="A36" s="184" t="s">
        <v>1039</v>
      </c>
      <c r="B36" s="111" t="s">
        <v>612</v>
      </c>
      <c r="C36" s="340">
        <v>0</v>
      </c>
      <c r="D36" s="340">
        <v>0</v>
      </c>
      <c r="E36" s="340">
        <f t="shared" si="1"/>
        <v>0</v>
      </c>
      <c r="F36" s="162" t="s">
        <v>1014</v>
      </c>
      <c r="G36" s="162" t="s">
        <v>1014</v>
      </c>
      <c r="H36" s="162" t="s">
        <v>1014</v>
      </c>
    </row>
    <row r="37" spans="1:10" ht="15" customHeight="1">
      <c r="A37" s="183" t="s">
        <v>1040</v>
      </c>
      <c r="B37" s="110"/>
      <c r="C37" s="157">
        <v>1949023</v>
      </c>
      <c r="D37" s="341">
        <f>SUM(D26:D36)</f>
        <v>68</v>
      </c>
      <c r="E37" s="227">
        <f t="shared" si="1"/>
        <v>1949091</v>
      </c>
      <c r="F37" s="227">
        <v>1617536</v>
      </c>
      <c r="G37" s="343">
        <v>-8112</v>
      </c>
      <c r="H37" s="157">
        <v>1609424</v>
      </c>
    </row>
    <row r="38" spans="1:10" ht="15" customHeight="1">
      <c r="A38" s="500" t="s">
        <v>1041</v>
      </c>
      <c r="B38" s="501"/>
      <c r="C38" s="501"/>
      <c r="D38" s="501"/>
      <c r="E38" s="501"/>
      <c r="F38" s="501"/>
      <c r="G38" s="501"/>
      <c r="H38" s="502"/>
    </row>
    <row r="39" spans="1:10" ht="15" customHeight="1">
      <c r="A39" s="184" t="s">
        <v>1042</v>
      </c>
      <c r="B39" s="111">
        <v>18</v>
      </c>
      <c r="C39" s="156">
        <v>125560</v>
      </c>
      <c r="D39" s="340">
        <v>0</v>
      </c>
      <c r="E39" s="161">
        <f t="shared" ref="E39:E47" si="2">C39+D39</f>
        <v>125560</v>
      </c>
      <c r="F39" s="156">
        <v>125560</v>
      </c>
      <c r="G39" s="162" t="s">
        <v>1014</v>
      </c>
      <c r="H39" s="156">
        <v>125560</v>
      </c>
    </row>
    <row r="40" spans="1:10" ht="15" customHeight="1">
      <c r="A40" s="184" t="s">
        <v>1043</v>
      </c>
      <c r="B40" s="111">
        <v>18</v>
      </c>
      <c r="C40" s="156">
        <v>41</v>
      </c>
      <c r="D40" s="340">
        <v>0</v>
      </c>
      <c r="E40" s="161">
        <f t="shared" si="2"/>
        <v>41</v>
      </c>
      <c r="F40" s="156">
        <v>41</v>
      </c>
      <c r="G40" s="162" t="s">
        <v>1014</v>
      </c>
      <c r="H40" s="156">
        <v>41</v>
      </c>
    </row>
    <row r="41" spans="1:10" ht="15" customHeight="1">
      <c r="A41" s="184" t="s">
        <v>1044</v>
      </c>
      <c r="B41" s="111"/>
      <c r="C41" s="340">
        <v>0</v>
      </c>
      <c r="D41" s="340">
        <v>0</v>
      </c>
      <c r="E41" s="340">
        <f t="shared" si="2"/>
        <v>0</v>
      </c>
      <c r="F41" s="162" t="s">
        <v>1014</v>
      </c>
      <c r="G41" s="162" t="s">
        <v>1014</v>
      </c>
      <c r="H41" s="340">
        <v>0</v>
      </c>
    </row>
    <row r="42" spans="1:10" ht="15" customHeight="1">
      <c r="A42" s="184" t="s">
        <v>1045</v>
      </c>
      <c r="B42" s="110"/>
      <c r="C42" s="161">
        <v>40148</v>
      </c>
      <c r="D42" s="340">
        <v>-68</v>
      </c>
      <c r="E42" s="161">
        <f t="shared" si="2"/>
        <v>40080</v>
      </c>
      <c r="F42" s="156">
        <v>29688</v>
      </c>
      <c r="G42" s="156">
        <v>-75</v>
      </c>
      <c r="H42" s="156">
        <v>29613</v>
      </c>
    </row>
    <row r="43" spans="1:10" ht="15" customHeight="1">
      <c r="A43" s="184" t="s">
        <v>1046</v>
      </c>
      <c r="B43" s="111"/>
      <c r="C43" s="161">
        <v>30602</v>
      </c>
      <c r="D43" s="340">
        <v>0</v>
      </c>
      <c r="E43" s="161">
        <f t="shared" si="2"/>
        <v>30602</v>
      </c>
      <c r="F43" s="156">
        <v>29099</v>
      </c>
      <c r="G43" s="162" t="s">
        <v>1014</v>
      </c>
      <c r="H43" s="156">
        <v>29099</v>
      </c>
    </row>
    <row r="44" spans="1:10" ht="15" customHeight="1">
      <c r="A44" s="184" t="s">
        <v>1047</v>
      </c>
      <c r="B44" s="111">
        <v>19</v>
      </c>
      <c r="C44" s="161">
        <v>2019</v>
      </c>
      <c r="D44" s="340">
        <v>0</v>
      </c>
      <c r="E44" s="161">
        <f t="shared" si="2"/>
        <v>2019</v>
      </c>
      <c r="F44" s="156">
        <v>3075</v>
      </c>
      <c r="G44" s="162" t="s">
        <v>1014</v>
      </c>
      <c r="H44" s="156">
        <v>3075</v>
      </c>
    </row>
    <row r="45" spans="1:10" ht="15" customHeight="1">
      <c r="A45" s="184" t="s">
        <v>199</v>
      </c>
      <c r="B45" s="111"/>
      <c r="C45" s="340">
        <v>0</v>
      </c>
      <c r="D45" s="340">
        <v>0</v>
      </c>
      <c r="E45" s="340">
        <f t="shared" si="2"/>
        <v>0</v>
      </c>
      <c r="F45" s="162" t="s">
        <v>1014</v>
      </c>
      <c r="G45" s="162" t="s">
        <v>1014</v>
      </c>
      <c r="H45" s="340">
        <v>0</v>
      </c>
    </row>
    <row r="46" spans="1:10" ht="15" customHeight="1">
      <c r="A46" s="183" t="s">
        <v>1048</v>
      </c>
      <c r="B46" s="110"/>
      <c r="C46" s="157">
        <v>198370</v>
      </c>
      <c r="D46" s="341">
        <v>-68</v>
      </c>
      <c r="E46" s="227">
        <f t="shared" si="2"/>
        <v>198302</v>
      </c>
      <c r="F46" s="341">
        <v>187463</v>
      </c>
      <c r="G46" s="341">
        <v>-75</v>
      </c>
      <c r="H46" s="157">
        <v>187388</v>
      </c>
      <c r="J46" s="352" t="s">
        <v>612</v>
      </c>
    </row>
    <row r="47" spans="1:10" ht="15" customHeight="1">
      <c r="A47" s="183" t="s">
        <v>1049</v>
      </c>
      <c r="B47" s="110"/>
      <c r="C47" s="157">
        <v>2147393</v>
      </c>
      <c r="D47" s="341">
        <v>0</v>
      </c>
      <c r="E47" s="227">
        <f t="shared" si="2"/>
        <v>2147393</v>
      </c>
      <c r="F47" s="227">
        <v>1804999</v>
      </c>
      <c r="G47" s="343">
        <v>-8187</v>
      </c>
      <c r="H47" s="157">
        <v>1796812</v>
      </c>
    </row>
    <row r="48" spans="1:10" ht="12.95" customHeight="1">
      <c r="A48" s="163"/>
      <c r="B48" s="7"/>
      <c r="C48" s="160"/>
      <c r="D48" s="160"/>
      <c r="E48" s="160"/>
      <c r="F48" s="160"/>
      <c r="G48" s="160"/>
      <c r="H48" s="160"/>
    </row>
    <row r="49" spans="1:8">
      <c r="A49" s="270" t="s">
        <v>1050</v>
      </c>
      <c r="C49" s="270"/>
      <c r="D49" s="270"/>
      <c r="E49" s="270"/>
      <c r="F49" s="270"/>
      <c r="G49" s="270"/>
      <c r="H49" s="270"/>
    </row>
    <row r="50" spans="1:8" ht="21.75" customHeight="1">
      <c r="A50" s="270" t="s">
        <v>705</v>
      </c>
      <c r="B50" s="270"/>
    </row>
    <row r="51" spans="1:8">
      <c r="A51" s="270"/>
      <c r="B51" s="270"/>
    </row>
    <row r="52" spans="1:8" ht="20.25" customHeight="1">
      <c r="A52" s="140" t="s">
        <v>699</v>
      </c>
      <c r="H52" s="270" t="s">
        <v>700</v>
      </c>
    </row>
    <row r="53" spans="1:8" ht="68.25" customHeight="1">
      <c r="A53" s="8" t="s">
        <v>703</v>
      </c>
      <c r="B53" s="270"/>
      <c r="C53" s="270"/>
      <c r="D53" s="270"/>
      <c r="E53" s="270"/>
      <c r="F53" s="270"/>
      <c r="G53" s="270"/>
      <c r="H53" s="270" t="s">
        <v>704</v>
      </c>
    </row>
    <row r="54" spans="1:8">
      <c r="A54" s="270" t="s">
        <v>701</v>
      </c>
      <c r="H54" s="271" t="s">
        <v>612</v>
      </c>
    </row>
    <row r="55" spans="1:8">
      <c r="A55" s="270" t="s">
        <v>702</v>
      </c>
    </row>
    <row r="56" spans="1:8">
      <c r="B56" s="8"/>
    </row>
    <row r="57" spans="1:8">
      <c r="B57" s="8"/>
    </row>
    <row r="58" spans="1:8">
      <c r="B58" s="8"/>
    </row>
    <row r="59" spans="1:8">
      <c r="B59" s="8"/>
    </row>
    <row r="60" spans="1:8">
      <c r="B60" s="8"/>
    </row>
    <row r="61" spans="1:8">
      <c r="B61" s="8"/>
    </row>
    <row r="62" spans="1:8">
      <c r="B62" s="8"/>
    </row>
    <row r="63" spans="1:8">
      <c r="B63" s="158"/>
    </row>
    <row r="64" spans="1:8">
      <c r="B64" s="8"/>
    </row>
    <row r="65" spans="2:2">
      <c r="B65" s="8"/>
    </row>
    <row r="66" spans="2:2">
      <c r="B66" s="8"/>
    </row>
    <row r="67" spans="2:2">
      <c r="B67" s="8"/>
    </row>
    <row r="68" spans="2:2">
      <c r="B68" s="8"/>
    </row>
    <row r="69" spans="2:2">
      <c r="B69" s="8"/>
    </row>
    <row r="70" spans="2:2">
      <c r="B70" s="8"/>
    </row>
    <row r="71" spans="2:2">
      <c r="B71" s="8"/>
    </row>
    <row r="72" spans="2:2">
      <c r="B72" s="8"/>
    </row>
    <row r="73" spans="2:2">
      <c r="B73" s="8"/>
    </row>
    <row r="74" spans="2:2">
      <c r="B74" s="8"/>
    </row>
    <row r="75" spans="2:2">
      <c r="B75" s="8"/>
    </row>
    <row r="108" spans="1:1">
      <c r="A108" s="159" t="s">
        <v>1005</v>
      </c>
    </row>
    <row r="202" spans="8:8">
      <c r="H202" s="3"/>
    </row>
  </sheetData>
  <sheetProtection selectLockedCells="1" selectUnlockedCells="1"/>
  <mergeCells count="4">
    <mergeCell ref="A1:H1"/>
    <mergeCell ref="A6:H6"/>
    <mergeCell ref="A25:H25"/>
    <mergeCell ref="A38:H38"/>
  </mergeCells>
  <phoneticPr fontId="59" type="noConversion"/>
  <pageMargins left="0.78740157480314965" right="0.15748031496062992" top="0.19685039370078741" bottom="0.19685039370078741" header="0.15748031496062992" footer="0.19685039370078741"/>
  <pageSetup paperSize="9" scale="70" firstPageNumber="0"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sheetPr>
    <tabColor rgb="FFFFFF00"/>
  </sheetPr>
  <dimension ref="A2:E204"/>
  <sheetViews>
    <sheetView zoomScale="99" zoomScaleNormal="99" workbookViewId="0">
      <selection activeCell="D20" sqref="D20"/>
    </sheetView>
  </sheetViews>
  <sheetFormatPr defaultColWidth="10.75" defaultRowHeight="12.75"/>
  <cols>
    <col min="1" max="1" width="6.875" style="1" customWidth="1"/>
    <col min="2" max="2" width="49.375" style="1" customWidth="1"/>
    <col min="3" max="16384" width="10.75" style="1"/>
  </cols>
  <sheetData>
    <row r="2" spans="1:5" ht="24.75" customHeight="1">
      <c r="A2" s="521" t="s">
        <v>788</v>
      </c>
      <c r="B2" s="521"/>
      <c r="C2" s="521"/>
      <c r="D2" s="521"/>
      <c r="E2" s="521"/>
    </row>
    <row r="3" spans="1:5">
      <c r="A3" s="32"/>
      <c r="B3" s="32"/>
      <c r="C3" s="32"/>
      <c r="D3" s="32"/>
      <c r="E3" s="32"/>
    </row>
    <row r="4" spans="1:5">
      <c r="A4" s="268" t="s">
        <v>786</v>
      </c>
      <c r="B4" s="268"/>
      <c r="C4" s="268"/>
      <c r="D4" s="268"/>
      <c r="E4" s="268"/>
    </row>
    <row r="5" spans="1:5">
      <c r="A5" s="32"/>
      <c r="B5" s="32"/>
      <c r="C5" s="32"/>
      <c r="D5" s="5"/>
      <c r="E5" s="21" t="s">
        <v>1008</v>
      </c>
    </row>
    <row r="6" spans="1:5" ht="38.25" customHeight="1">
      <c r="A6" s="31" t="s">
        <v>42</v>
      </c>
      <c r="B6" s="31" t="s">
        <v>1070</v>
      </c>
      <c r="C6" s="31" t="s">
        <v>1071</v>
      </c>
      <c r="D6" s="264" t="s">
        <v>568</v>
      </c>
      <c r="E6" s="91" t="s">
        <v>559</v>
      </c>
    </row>
    <row r="7" spans="1:5" ht="17.100000000000001" customHeight="1">
      <c r="A7" s="31">
        <v>1</v>
      </c>
      <c r="B7" s="31">
        <v>2</v>
      </c>
      <c r="C7" s="31">
        <v>3</v>
      </c>
      <c r="D7" s="173">
        <v>4</v>
      </c>
      <c r="E7" s="265">
        <v>5</v>
      </c>
    </row>
    <row r="8" spans="1:5" ht="17.100000000000001" customHeight="1">
      <c r="A8" s="47">
        <v>1</v>
      </c>
      <c r="B8" s="47" t="s">
        <v>167</v>
      </c>
      <c r="C8" s="31"/>
      <c r="D8" s="29" t="s">
        <v>1014</v>
      </c>
      <c r="E8" s="29" t="s">
        <v>1014</v>
      </c>
    </row>
    <row r="9" spans="1:5" ht="17.100000000000001" customHeight="1">
      <c r="A9" s="47">
        <v>2</v>
      </c>
      <c r="B9" s="47" t="s">
        <v>168</v>
      </c>
      <c r="C9" s="31"/>
      <c r="D9" s="29" t="s">
        <v>1014</v>
      </c>
      <c r="E9" s="29" t="s">
        <v>1014</v>
      </c>
    </row>
    <row r="10" spans="1:5" ht="17.100000000000001" customHeight="1">
      <c r="A10" s="47">
        <v>3</v>
      </c>
      <c r="B10" s="47" t="s">
        <v>169</v>
      </c>
      <c r="C10" s="31"/>
      <c r="D10" s="306">
        <v>3488</v>
      </c>
      <c r="E10" s="29" t="s">
        <v>1014</v>
      </c>
    </row>
    <row r="11" spans="1:5" ht="17.100000000000001" customHeight="1">
      <c r="A11" s="47">
        <v>4</v>
      </c>
      <c r="B11" s="47" t="s">
        <v>170</v>
      </c>
      <c r="C11" s="31"/>
      <c r="D11" s="29" t="s">
        <v>1014</v>
      </c>
      <c r="E11" s="306">
        <v>105767</v>
      </c>
    </row>
    <row r="12" spans="1:5" ht="17.100000000000001" customHeight="1">
      <c r="A12" s="47">
        <v>5</v>
      </c>
      <c r="B12" s="47" t="s">
        <v>171</v>
      </c>
      <c r="C12" s="31"/>
      <c r="D12" s="29" t="s">
        <v>1014</v>
      </c>
      <c r="E12" s="29" t="s">
        <v>1014</v>
      </c>
    </row>
    <row r="13" spans="1:5" ht="17.100000000000001" customHeight="1">
      <c r="A13" s="47">
        <v>6</v>
      </c>
      <c r="B13" s="47" t="s">
        <v>172</v>
      </c>
      <c r="C13" s="31"/>
      <c r="D13" s="29" t="s">
        <v>1014</v>
      </c>
      <c r="E13" s="29" t="s">
        <v>1014</v>
      </c>
    </row>
    <row r="14" spans="1:5" ht="17.100000000000001" customHeight="1">
      <c r="A14" s="47">
        <v>7</v>
      </c>
      <c r="B14" s="47" t="s">
        <v>173</v>
      </c>
      <c r="C14" s="31"/>
      <c r="D14" s="306">
        <v>1327</v>
      </c>
      <c r="E14" s="306">
        <v>1327</v>
      </c>
    </row>
    <row r="15" spans="1:5" ht="17.100000000000001" customHeight="1">
      <c r="A15" s="47">
        <v>8</v>
      </c>
      <c r="B15" s="47" t="s">
        <v>174</v>
      </c>
      <c r="C15" s="31"/>
      <c r="D15" s="306">
        <f>SUM(D16:D20)</f>
        <v>7756</v>
      </c>
      <c r="E15" s="306">
        <f>SUM(E16:E20)</f>
        <v>10756</v>
      </c>
    </row>
    <row r="16" spans="1:5" ht="17.100000000000001" customHeight="1">
      <c r="A16" s="47" t="s">
        <v>581</v>
      </c>
      <c r="B16" s="47" t="s">
        <v>657</v>
      </c>
      <c r="C16" s="31"/>
      <c r="D16" s="306">
        <v>4653</v>
      </c>
      <c r="E16" s="306">
        <v>6936</v>
      </c>
    </row>
    <row r="17" spans="1:5" ht="17.100000000000001" customHeight="1">
      <c r="A17" s="47" t="s">
        <v>582</v>
      </c>
      <c r="B17" s="47" t="s">
        <v>583</v>
      </c>
      <c r="C17" s="31"/>
      <c r="D17" s="306">
        <v>780</v>
      </c>
      <c r="E17" s="306">
        <v>773</v>
      </c>
    </row>
    <row r="18" spans="1:5" ht="17.100000000000001" customHeight="1">
      <c r="A18" s="47" t="s">
        <v>584</v>
      </c>
      <c r="B18" s="47" t="s">
        <v>585</v>
      </c>
      <c r="C18" s="31"/>
      <c r="D18" s="306">
        <v>1200</v>
      </c>
      <c r="E18" s="306">
        <v>1145</v>
      </c>
    </row>
    <row r="19" spans="1:5" ht="17.100000000000001" customHeight="1">
      <c r="A19" s="47" t="s">
        <v>586</v>
      </c>
      <c r="B19" s="47" t="s">
        <v>587</v>
      </c>
      <c r="C19" s="31"/>
      <c r="D19" s="306">
        <v>1123</v>
      </c>
      <c r="E19" s="306">
        <v>1692</v>
      </c>
    </row>
    <row r="20" spans="1:5" ht="17.100000000000001" customHeight="1">
      <c r="A20" s="212" t="s">
        <v>588</v>
      </c>
      <c r="B20" s="47" t="s">
        <v>589</v>
      </c>
      <c r="C20" s="31"/>
      <c r="D20" s="29" t="s">
        <v>1014</v>
      </c>
      <c r="E20" s="306">
        <v>210</v>
      </c>
    </row>
    <row r="21" spans="1:5" ht="17.100000000000001" customHeight="1">
      <c r="A21" s="47">
        <v>9</v>
      </c>
      <c r="B21" s="47" t="s">
        <v>175</v>
      </c>
      <c r="C21" s="31"/>
      <c r="D21" s="306">
        <v>-2744.2645599999996</v>
      </c>
      <c r="E21" s="306">
        <v>-3239</v>
      </c>
    </row>
    <row r="22" spans="1:5" ht="17.100000000000001" customHeight="1">
      <c r="A22" s="47">
        <v>10</v>
      </c>
      <c r="B22" s="47" t="s">
        <v>176</v>
      </c>
      <c r="C22" s="31"/>
      <c r="D22" s="306">
        <f>SUM(D8:D21)-D15</f>
        <v>9826.7354400000004</v>
      </c>
      <c r="E22" s="306">
        <f>SUM(E8:E15)+E21</f>
        <v>114611</v>
      </c>
    </row>
    <row r="23" spans="1:5">
      <c r="A23" s="32"/>
      <c r="B23" s="32"/>
      <c r="C23" s="32"/>
      <c r="D23" s="32"/>
      <c r="E23" s="181"/>
    </row>
    <row r="24" spans="1:5" ht="105" customHeight="1">
      <c r="A24" s="528" t="s">
        <v>659</v>
      </c>
      <c r="B24" s="528"/>
      <c r="C24" s="528"/>
      <c r="D24" s="528"/>
      <c r="E24" s="528"/>
    </row>
    <row r="25" spans="1:5">
      <c r="A25" s="32"/>
      <c r="B25" s="32"/>
      <c r="C25" s="32"/>
      <c r="D25" s="32"/>
      <c r="E25" s="32"/>
    </row>
    <row r="26" spans="1:5">
      <c r="A26" s="32"/>
      <c r="B26" s="32"/>
      <c r="C26" s="32"/>
      <c r="D26" s="32"/>
      <c r="E26" s="32"/>
    </row>
    <row r="27" spans="1:5">
      <c r="A27" s="32"/>
      <c r="B27" s="32"/>
      <c r="C27" s="32"/>
      <c r="D27" s="32"/>
      <c r="E27" s="32"/>
    </row>
    <row r="28" spans="1:5">
      <c r="E28" s="32"/>
    </row>
    <row r="29" spans="1:5">
      <c r="E29" s="32"/>
    </row>
    <row r="112" spans="1:1">
      <c r="A112" s="141" t="s">
        <v>1005</v>
      </c>
    </row>
    <row r="204" spans="4:4">
      <c r="D204" s="50"/>
    </row>
  </sheetData>
  <sheetProtection selectLockedCells="1" selectUnlockedCells="1"/>
  <mergeCells count="2">
    <mergeCell ref="A2:E2"/>
    <mergeCell ref="A24:E24"/>
  </mergeCells>
  <phoneticPr fontId="59" type="noConversion"/>
  <pageMargins left="0.98425196850393704"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sheetPr>
    <tabColor rgb="FFFFFF00"/>
  </sheetPr>
  <dimension ref="A1:J183"/>
  <sheetViews>
    <sheetView zoomScale="72" zoomScaleNormal="72" workbookViewId="0">
      <selection activeCell="F11" sqref="F11"/>
    </sheetView>
  </sheetViews>
  <sheetFormatPr defaultColWidth="10.75" defaultRowHeight="12.75"/>
  <cols>
    <col min="1" max="1" width="6.5" style="154" customWidth="1"/>
    <col min="2" max="2" width="29" style="154" customWidth="1"/>
    <col min="3" max="3" width="14.125" style="154" customWidth="1"/>
    <col min="4" max="4" width="16.75" style="154" customWidth="1"/>
    <col min="5" max="5" width="17.875" style="154" customWidth="1"/>
    <col min="6" max="6" width="17.125" style="154" customWidth="1"/>
    <col min="7" max="7" width="13.25" style="154" customWidth="1"/>
    <col min="8" max="16384" width="10.75" style="154"/>
  </cols>
  <sheetData>
    <row r="1" spans="1:10" ht="42" customHeight="1">
      <c r="A1" s="536" t="s">
        <v>787</v>
      </c>
      <c r="B1" s="536"/>
      <c r="C1" s="536"/>
      <c r="D1" s="536"/>
      <c r="E1" s="536"/>
      <c r="F1" s="536"/>
      <c r="G1" s="536"/>
      <c r="H1" s="536"/>
    </row>
    <row r="2" spans="1:10" s="188" customFormat="1" ht="32.25" customHeight="1">
      <c r="A2" s="537"/>
      <c r="B2" s="537"/>
      <c r="C2" s="537"/>
      <c r="D2" s="537"/>
      <c r="E2" s="537"/>
      <c r="F2" s="537"/>
      <c r="J2" s="191" t="s">
        <v>1008</v>
      </c>
    </row>
    <row r="3" spans="1:10" ht="75.75" customHeight="1">
      <c r="A3" s="128" t="s">
        <v>42</v>
      </c>
      <c r="B3" s="128" t="s">
        <v>135</v>
      </c>
      <c r="C3" s="128" t="s">
        <v>169</v>
      </c>
      <c r="D3" s="128" t="s">
        <v>170</v>
      </c>
      <c r="E3" s="128" t="s">
        <v>657</v>
      </c>
      <c r="F3" s="128" t="s">
        <v>585</v>
      </c>
      <c r="G3" s="128" t="s">
        <v>658</v>
      </c>
      <c r="H3" s="128" t="s">
        <v>177</v>
      </c>
      <c r="I3" s="128" t="s">
        <v>174</v>
      </c>
      <c r="J3" s="128" t="s">
        <v>69</v>
      </c>
    </row>
    <row r="4" spans="1:10" ht="17.100000000000001" customHeight="1">
      <c r="A4" s="95">
        <v>1</v>
      </c>
      <c r="B4" s="95">
        <v>2</v>
      </c>
      <c r="C4" s="95">
        <v>3</v>
      </c>
      <c r="D4" s="95">
        <v>4</v>
      </c>
      <c r="E4" s="95">
        <v>5</v>
      </c>
      <c r="F4" s="95">
        <v>6</v>
      </c>
      <c r="G4" s="95">
        <v>7</v>
      </c>
      <c r="H4" s="95">
        <v>8</v>
      </c>
      <c r="I4" s="95">
        <v>9</v>
      </c>
      <c r="J4" s="309">
        <v>10</v>
      </c>
    </row>
    <row r="5" spans="1:10" ht="17.100000000000001" customHeight="1">
      <c r="A5" s="307">
        <v>1</v>
      </c>
      <c r="B5" s="307" t="s">
        <v>136</v>
      </c>
      <c r="C5" s="308" t="s">
        <v>1014</v>
      </c>
      <c r="D5" s="308" t="s">
        <v>1014</v>
      </c>
      <c r="E5" s="308" t="s">
        <v>1014</v>
      </c>
      <c r="F5" s="306">
        <v>-1061</v>
      </c>
      <c r="G5" s="306">
        <v>-1636</v>
      </c>
      <c r="H5" s="308" t="s">
        <v>1014</v>
      </c>
      <c r="I5" s="306">
        <v>-542</v>
      </c>
      <c r="J5" s="306">
        <v>-3238.8848399999997</v>
      </c>
    </row>
    <row r="6" spans="1:10" ht="31.5" customHeight="1">
      <c r="A6" s="47">
        <v>2</v>
      </c>
      <c r="B6" s="47" t="s">
        <v>73</v>
      </c>
      <c r="C6" s="234" t="s">
        <v>1014</v>
      </c>
      <c r="D6" s="234" t="s">
        <v>1014</v>
      </c>
      <c r="E6" s="234" t="s">
        <v>1014</v>
      </c>
      <c r="F6" s="306">
        <v>-56</v>
      </c>
      <c r="G6" s="306">
        <v>-228.59729457778019</v>
      </c>
      <c r="H6" s="234" t="s">
        <v>1014</v>
      </c>
      <c r="I6" s="306">
        <v>-24</v>
      </c>
      <c r="J6" s="306">
        <v>-309</v>
      </c>
    </row>
    <row r="7" spans="1:10" ht="13.5">
      <c r="A7" s="47">
        <v>3</v>
      </c>
      <c r="B7" s="47" t="s">
        <v>178</v>
      </c>
      <c r="C7" s="234" t="s">
        <v>1014</v>
      </c>
      <c r="D7" s="234" t="s">
        <v>1014</v>
      </c>
      <c r="E7" s="234" t="s">
        <v>1014</v>
      </c>
      <c r="F7" s="234" t="s">
        <v>1014</v>
      </c>
      <c r="G7" s="306">
        <v>816</v>
      </c>
      <c r="H7" s="234" t="s">
        <v>1014</v>
      </c>
      <c r="I7" s="234" t="s">
        <v>1014</v>
      </c>
      <c r="J7" s="306">
        <v>816</v>
      </c>
    </row>
    <row r="8" spans="1:10" ht="13.5">
      <c r="A8" s="47">
        <v>4</v>
      </c>
      <c r="B8" s="47" t="s">
        <v>90</v>
      </c>
      <c r="C8" s="234" t="s">
        <v>1014</v>
      </c>
      <c r="D8" s="234" t="s">
        <v>1014</v>
      </c>
      <c r="E8" s="234" t="s">
        <v>1014</v>
      </c>
      <c r="F8" s="234" t="s">
        <v>1014</v>
      </c>
      <c r="G8" s="234" t="s">
        <v>1014</v>
      </c>
      <c r="H8" s="234" t="s">
        <v>1014</v>
      </c>
      <c r="I8" s="234" t="s">
        <v>1014</v>
      </c>
      <c r="J8" s="234" t="s">
        <v>1014</v>
      </c>
    </row>
    <row r="9" spans="1:10" ht="33.75" customHeight="1">
      <c r="A9" s="47">
        <v>5</v>
      </c>
      <c r="B9" s="47" t="s">
        <v>75</v>
      </c>
      <c r="C9" s="234" t="s">
        <v>1014</v>
      </c>
      <c r="D9" s="234" t="s">
        <v>1014</v>
      </c>
      <c r="E9" s="234" t="s">
        <v>1014</v>
      </c>
      <c r="F9" s="306">
        <v>-0.92406455328000081</v>
      </c>
      <c r="G9" s="306">
        <v>-11</v>
      </c>
      <c r="H9" s="234" t="s">
        <v>1014</v>
      </c>
      <c r="I9" s="234" t="s">
        <v>1014</v>
      </c>
      <c r="J9" s="306">
        <v>-12</v>
      </c>
    </row>
    <row r="10" spans="1:10" ht="17.100000000000001" customHeight="1">
      <c r="A10" s="47">
        <v>6</v>
      </c>
      <c r="B10" s="47" t="s">
        <v>91</v>
      </c>
      <c r="C10" s="234" t="s">
        <v>1014</v>
      </c>
      <c r="D10" s="234" t="s">
        <v>1014</v>
      </c>
      <c r="E10" s="234" t="s">
        <v>1014</v>
      </c>
      <c r="F10" s="234" t="s">
        <v>1014</v>
      </c>
      <c r="G10" s="234" t="s">
        <v>1014</v>
      </c>
      <c r="H10" s="234" t="s">
        <v>1014</v>
      </c>
      <c r="I10" s="234" t="s">
        <v>1014</v>
      </c>
      <c r="J10" s="234" t="s">
        <v>1014</v>
      </c>
    </row>
    <row r="11" spans="1:10" ht="17.100000000000001" customHeight="1">
      <c r="A11" s="47">
        <v>7</v>
      </c>
      <c r="B11" s="47" t="s">
        <v>179</v>
      </c>
      <c r="C11" s="234" t="s">
        <v>1014</v>
      </c>
      <c r="D11" s="234" t="s">
        <v>1014</v>
      </c>
      <c r="E11" s="234" t="s">
        <v>1014</v>
      </c>
      <c r="F11" s="306">
        <v>-1118</v>
      </c>
      <c r="G11" s="306">
        <v>-1060</v>
      </c>
      <c r="H11" s="234" t="s">
        <v>1014</v>
      </c>
      <c r="I11" s="306">
        <v>-566</v>
      </c>
      <c r="J11" s="306">
        <v>-2744.2644799999989</v>
      </c>
    </row>
    <row r="87" spans="1:1">
      <c r="A87" s="192" t="s">
        <v>1005</v>
      </c>
    </row>
    <row r="183" spans="4:4">
      <c r="D183" s="153"/>
    </row>
  </sheetData>
  <sheetProtection selectLockedCells="1" selectUnlockedCells="1"/>
  <mergeCells count="2">
    <mergeCell ref="A1:H1"/>
    <mergeCell ref="A2:F2"/>
  </mergeCells>
  <phoneticPr fontId="59" type="noConversion"/>
  <pageMargins left="0.15748031496062992"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sheetPr>
    <tabColor rgb="FFFFFF00"/>
  </sheetPr>
  <dimension ref="A2:J202"/>
  <sheetViews>
    <sheetView zoomScale="88" zoomScaleNormal="88" workbookViewId="0">
      <selection activeCell="G26" sqref="G26"/>
    </sheetView>
  </sheetViews>
  <sheetFormatPr defaultColWidth="10.75" defaultRowHeight="12.75"/>
  <cols>
    <col min="1" max="1" width="5.125" style="154" customWidth="1"/>
    <col min="2" max="2" width="29.875" style="154" customWidth="1"/>
    <col min="3" max="3" width="13.25" style="154" customWidth="1"/>
    <col min="4" max="4" width="11.5" style="154" customWidth="1"/>
    <col min="5" max="6" width="13.125" style="154" customWidth="1"/>
    <col min="7" max="7" width="12.5" style="154" customWidth="1"/>
    <col min="8" max="8" width="10.75" style="154"/>
    <col min="9" max="9" width="13.75" style="154" customWidth="1"/>
    <col min="10" max="16384" width="10.75" style="154"/>
  </cols>
  <sheetData>
    <row r="2" spans="1:10" ht="32.25" customHeight="1">
      <c r="A2" s="522" t="s">
        <v>789</v>
      </c>
      <c r="B2" s="522"/>
      <c r="C2" s="522"/>
      <c r="D2" s="522"/>
      <c r="E2" s="522"/>
      <c r="F2" s="522"/>
      <c r="G2" s="522"/>
      <c r="H2" s="522"/>
      <c r="I2" s="522"/>
    </row>
    <row r="3" spans="1:10" s="188" customFormat="1" ht="21" customHeight="1">
      <c r="J3" s="191" t="s">
        <v>1008</v>
      </c>
    </row>
    <row r="4" spans="1:10" ht="85.5" customHeight="1">
      <c r="A4" s="31" t="s">
        <v>42</v>
      </c>
      <c r="B4" s="31" t="s">
        <v>135</v>
      </c>
      <c r="C4" s="31" t="s">
        <v>169</v>
      </c>
      <c r="D4" s="31" t="s">
        <v>170</v>
      </c>
      <c r="E4" s="31" t="s">
        <v>657</v>
      </c>
      <c r="F4" s="31" t="s">
        <v>585</v>
      </c>
      <c r="G4" s="31" t="s">
        <v>658</v>
      </c>
      <c r="H4" s="31" t="s">
        <v>177</v>
      </c>
      <c r="I4" s="31" t="s">
        <v>174</v>
      </c>
      <c r="J4" s="31" t="s">
        <v>69</v>
      </c>
    </row>
    <row r="5" spans="1:10" ht="17.100000000000001" customHeight="1">
      <c r="A5" s="31">
        <v>1</v>
      </c>
      <c r="B5" s="31">
        <v>2</v>
      </c>
      <c r="C5" s="1">
        <v>3</v>
      </c>
      <c r="D5" s="1">
        <v>4</v>
      </c>
      <c r="E5" s="31">
        <v>5</v>
      </c>
      <c r="F5" s="31">
        <v>6</v>
      </c>
      <c r="G5" s="31">
        <v>7</v>
      </c>
      <c r="H5" s="31">
        <v>8</v>
      </c>
      <c r="I5" s="31">
        <v>9</v>
      </c>
      <c r="J5" s="31">
        <v>10</v>
      </c>
    </row>
    <row r="6" spans="1:10" ht="17.100000000000001" customHeight="1">
      <c r="A6" s="47">
        <v>1</v>
      </c>
      <c r="B6" s="47" t="s">
        <v>136</v>
      </c>
      <c r="C6" s="31" t="s">
        <v>1014</v>
      </c>
      <c r="D6" s="31" t="s">
        <v>1014</v>
      </c>
      <c r="E6" s="31" t="s">
        <v>1014</v>
      </c>
      <c r="F6" s="31" t="s">
        <v>1014</v>
      </c>
      <c r="G6" s="31" t="s">
        <v>1014</v>
      </c>
      <c r="H6" s="310" t="s">
        <v>1014</v>
      </c>
      <c r="I6" s="306">
        <v>-1922</v>
      </c>
      <c r="J6" s="306">
        <v>-1922</v>
      </c>
    </row>
    <row r="7" spans="1:10" ht="33" customHeight="1">
      <c r="A7" s="47">
        <v>2</v>
      </c>
      <c r="B7" s="47" t="s">
        <v>73</v>
      </c>
      <c r="C7" s="31" t="s">
        <v>1014</v>
      </c>
      <c r="D7" s="31" t="s">
        <v>1014</v>
      </c>
      <c r="E7" s="31" t="s">
        <v>1014</v>
      </c>
      <c r="F7" s="306">
        <v>-1060.6589299999998</v>
      </c>
      <c r="G7" s="306">
        <v>-1636.2259099999999</v>
      </c>
      <c r="H7" s="310" t="s">
        <v>1014</v>
      </c>
      <c r="I7" s="306">
        <v>1380</v>
      </c>
      <c r="J7" s="306">
        <v>-1316.8848399999997</v>
      </c>
    </row>
    <row r="8" spans="1:10" ht="17.100000000000001" customHeight="1">
      <c r="A8" s="47">
        <v>3</v>
      </c>
      <c r="B8" s="47" t="s">
        <v>178</v>
      </c>
      <c r="C8" s="31" t="s">
        <v>1014</v>
      </c>
      <c r="D8" s="31" t="s">
        <v>1014</v>
      </c>
      <c r="E8" s="31" t="s">
        <v>1014</v>
      </c>
      <c r="F8" s="31" t="s">
        <v>1014</v>
      </c>
      <c r="G8" s="31" t="s">
        <v>1014</v>
      </c>
      <c r="H8" s="31" t="s">
        <v>1014</v>
      </c>
      <c r="I8" s="31" t="s">
        <v>1014</v>
      </c>
      <c r="J8" s="310" t="s">
        <v>1014</v>
      </c>
    </row>
    <row r="9" spans="1:10" ht="17.100000000000001" customHeight="1">
      <c r="A9" s="47">
        <v>4</v>
      </c>
      <c r="B9" s="47" t="s">
        <v>90</v>
      </c>
      <c r="C9" s="31" t="s">
        <v>1014</v>
      </c>
      <c r="D9" s="31" t="s">
        <v>1014</v>
      </c>
      <c r="E9" s="31" t="s">
        <v>1014</v>
      </c>
      <c r="F9" s="31" t="s">
        <v>1014</v>
      </c>
      <c r="G9" s="31" t="s">
        <v>1014</v>
      </c>
      <c r="H9" s="31" t="s">
        <v>1014</v>
      </c>
      <c r="I9" s="31" t="s">
        <v>1014</v>
      </c>
      <c r="J9" s="310" t="s">
        <v>1014</v>
      </c>
    </row>
    <row r="10" spans="1:10" ht="36" customHeight="1">
      <c r="A10" s="47">
        <v>5</v>
      </c>
      <c r="B10" s="47" t="s">
        <v>75</v>
      </c>
      <c r="C10" s="31" t="s">
        <v>1014</v>
      </c>
      <c r="D10" s="31" t="s">
        <v>1014</v>
      </c>
      <c r="E10" s="31" t="s">
        <v>1014</v>
      </c>
      <c r="F10" s="31" t="s">
        <v>1014</v>
      </c>
      <c r="G10" s="31" t="s">
        <v>1014</v>
      </c>
      <c r="H10" s="31" t="s">
        <v>1014</v>
      </c>
      <c r="I10" s="31" t="s">
        <v>1014</v>
      </c>
      <c r="J10" s="310" t="s">
        <v>1014</v>
      </c>
    </row>
    <row r="11" spans="1:10" ht="17.100000000000001" customHeight="1">
      <c r="A11" s="47">
        <v>6</v>
      </c>
      <c r="B11" s="47" t="s">
        <v>91</v>
      </c>
      <c r="C11" s="31" t="s">
        <v>1014</v>
      </c>
      <c r="D11" s="31" t="s">
        <v>1014</v>
      </c>
      <c r="E11" s="31" t="s">
        <v>1014</v>
      </c>
      <c r="F11" s="31" t="s">
        <v>1014</v>
      </c>
      <c r="G11" s="31" t="s">
        <v>1014</v>
      </c>
      <c r="H11" s="31" t="s">
        <v>1014</v>
      </c>
      <c r="I11" s="31" t="s">
        <v>1014</v>
      </c>
      <c r="J11" s="310" t="s">
        <v>1014</v>
      </c>
    </row>
    <row r="12" spans="1:10" ht="17.100000000000001" customHeight="1">
      <c r="A12" s="47">
        <v>7</v>
      </c>
      <c r="B12" s="47" t="s">
        <v>179</v>
      </c>
      <c r="C12" s="31" t="s">
        <v>1014</v>
      </c>
      <c r="D12" s="31" t="s">
        <v>1014</v>
      </c>
      <c r="E12" s="31" t="s">
        <v>1014</v>
      </c>
      <c r="F12" s="310">
        <v>-1060.6589299999998</v>
      </c>
      <c r="G12" s="306">
        <v>-1636.2259099999999</v>
      </c>
      <c r="H12" s="31" t="s">
        <v>1014</v>
      </c>
      <c r="I12" s="306">
        <v>-542</v>
      </c>
      <c r="J12" s="306">
        <v>-3238.8848399999997</v>
      </c>
    </row>
    <row r="13" spans="1:10">
      <c r="A13" s="185"/>
      <c r="B13" s="185"/>
      <c r="C13" s="194"/>
      <c r="D13" s="195"/>
      <c r="E13" s="194"/>
      <c r="F13" s="195"/>
      <c r="G13" s="194"/>
      <c r="H13" s="194"/>
      <c r="I13" s="194"/>
    </row>
    <row r="14" spans="1:10">
      <c r="E14" s="193"/>
      <c r="G14" s="193"/>
      <c r="H14" s="193"/>
    </row>
    <row r="107" spans="1:1">
      <c r="A107" s="192" t="s">
        <v>1005</v>
      </c>
    </row>
    <row r="202" spans="4:4">
      <c r="D202" s="153"/>
    </row>
  </sheetData>
  <sheetProtection selectLockedCells="1" selectUnlockedCells="1"/>
  <mergeCells count="1">
    <mergeCell ref="A2:I2"/>
  </mergeCells>
  <phoneticPr fontId="59" type="noConversion"/>
  <pageMargins left="0.59055118110236227"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sheetPr>
    <tabColor rgb="FFFFFF00"/>
  </sheetPr>
  <dimension ref="A1:J196"/>
  <sheetViews>
    <sheetView workbookViewId="0">
      <selection activeCell="A4" sqref="A4:J26"/>
    </sheetView>
  </sheetViews>
  <sheetFormatPr defaultColWidth="10.75" defaultRowHeight="12.75"/>
  <cols>
    <col min="1" max="1" width="5" style="5" customWidth="1"/>
    <col min="2" max="2" width="43.75" style="5" customWidth="1"/>
    <col min="3" max="3" width="11.75" style="5" customWidth="1"/>
    <col min="4" max="4" width="12.375" style="5" customWidth="1"/>
    <col min="5" max="5" width="12.5" style="5" customWidth="1"/>
    <col min="6" max="6" width="11.625" style="5" customWidth="1"/>
    <col min="7" max="7" width="11.75" style="5" customWidth="1"/>
    <col min="8" max="16384" width="10.75" style="5"/>
  </cols>
  <sheetData>
    <row r="1" spans="1:10">
      <c r="A1" s="39"/>
    </row>
    <row r="2" spans="1:10" ht="32.25" customHeight="1">
      <c r="A2" s="507" t="s">
        <v>790</v>
      </c>
      <c r="B2" s="507"/>
      <c r="C2" s="507"/>
      <c r="D2" s="507"/>
      <c r="E2" s="507"/>
      <c r="F2" s="507"/>
      <c r="G2" s="37"/>
      <c r="H2" s="37"/>
      <c r="I2" s="37"/>
    </row>
    <row r="3" spans="1:10" ht="10.5" customHeight="1">
      <c r="J3" s="21" t="s">
        <v>1008</v>
      </c>
    </row>
    <row r="4" spans="1:10" ht="83.25" customHeight="1">
      <c r="A4" s="214" t="s">
        <v>42</v>
      </c>
      <c r="B4" s="214" t="s">
        <v>1070</v>
      </c>
      <c r="C4" s="397" t="s">
        <v>169</v>
      </c>
      <c r="D4" s="397" t="s">
        <v>170</v>
      </c>
      <c r="E4" s="397" t="s">
        <v>657</v>
      </c>
      <c r="F4" s="397" t="s">
        <v>585</v>
      </c>
      <c r="G4" s="397" t="s">
        <v>658</v>
      </c>
      <c r="H4" s="397" t="s">
        <v>177</v>
      </c>
      <c r="I4" s="397" t="s">
        <v>174</v>
      </c>
      <c r="J4" s="397" t="s">
        <v>69</v>
      </c>
    </row>
    <row r="5" spans="1:10" ht="15" customHeight="1">
      <c r="A5" s="214">
        <v>1</v>
      </c>
      <c r="B5" s="214">
        <v>2</v>
      </c>
      <c r="C5" s="410">
        <v>3</v>
      </c>
      <c r="D5" s="214">
        <v>4</v>
      </c>
      <c r="E5" s="214">
        <v>5</v>
      </c>
      <c r="F5" s="214">
        <v>6</v>
      </c>
      <c r="G5" s="214">
        <v>7</v>
      </c>
      <c r="H5" s="214">
        <v>8</v>
      </c>
      <c r="I5" s="214">
        <v>9</v>
      </c>
      <c r="J5" s="214">
        <v>10</v>
      </c>
    </row>
    <row r="6" spans="1:10" ht="15" customHeight="1">
      <c r="A6" s="214">
        <v>1</v>
      </c>
      <c r="B6" s="411" t="s">
        <v>180</v>
      </c>
      <c r="C6" s="412">
        <f>SUM(C7:C11)</f>
        <v>3488</v>
      </c>
      <c r="D6" s="413">
        <v>0</v>
      </c>
      <c r="E6" s="412">
        <f>SUM(E7:E11)</f>
        <v>4653</v>
      </c>
      <c r="F6" s="412">
        <f>SUM(F7:F11)</f>
        <v>45</v>
      </c>
      <c r="G6" s="412">
        <f>SUM(G7:G11)</f>
        <v>11</v>
      </c>
      <c r="H6" s="412">
        <f>SUM(H7:H11)</f>
        <v>1327</v>
      </c>
      <c r="I6" s="412">
        <v>152</v>
      </c>
      <c r="J6" s="412">
        <f>SUM(C6:I6)</f>
        <v>9676</v>
      </c>
    </row>
    <row r="7" spans="1:10" ht="15" customHeight="1">
      <c r="A7" s="414" t="s">
        <v>987</v>
      </c>
      <c r="B7" s="411" t="s">
        <v>181</v>
      </c>
      <c r="C7" s="412">
        <v>3488</v>
      </c>
      <c r="D7" s="413">
        <v>0</v>
      </c>
      <c r="E7" s="412">
        <v>4653</v>
      </c>
      <c r="F7" s="413">
        <v>0</v>
      </c>
      <c r="G7" s="413">
        <v>0</v>
      </c>
      <c r="H7" s="412">
        <v>1327</v>
      </c>
      <c r="I7" s="413">
        <v>0</v>
      </c>
      <c r="J7" s="412">
        <f t="shared" ref="J7:J23" si="0">SUM(C7:I7)</f>
        <v>9468</v>
      </c>
    </row>
    <row r="8" spans="1:10" ht="15" customHeight="1">
      <c r="A8" s="414" t="s">
        <v>988</v>
      </c>
      <c r="B8" s="411" t="s">
        <v>182</v>
      </c>
      <c r="C8" s="413">
        <v>0</v>
      </c>
      <c r="D8" s="413">
        <v>0</v>
      </c>
      <c r="E8" s="413">
        <v>0</v>
      </c>
      <c r="F8" s="413">
        <v>0</v>
      </c>
      <c r="G8" s="413">
        <v>0</v>
      </c>
      <c r="H8" s="413">
        <v>0</v>
      </c>
      <c r="I8" s="413">
        <v>0</v>
      </c>
      <c r="J8" s="413">
        <f t="shared" si="0"/>
        <v>0</v>
      </c>
    </row>
    <row r="9" spans="1:10" ht="15" customHeight="1">
      <c r="A9" s="414" t="s">
        <v>56</v>
      </c>
      <c r="B9" s="411" t="s">
        <v>183</v>
      </c>
      <c r="C9" s="413">
        <v>0</v>
      </c>
      <c r="D9" s="413">
        <v>0</v>
      </c>
      <c r="E9" s="413">
        <v>0</v>
      </c>
      <c r="F9" s="413">
        <v>0</v>
      </c>
      <c r="G9" s="413">
        <v>0</v>
      </c>
      <c r="H9" s="413">
        <v>0</v>
      </c>
      <c r="I9" s="412">
        <v>152</v>
      </c>
      <c r="J9" s="412">
        <f t="shared" si="0"/>
        <v>152</v>
      </c>
    </row>
    <row r="10" spans="1:10" ht="15" customHeight="1">
      <c r="A10" s="414" t="s">
        <v>58</v>
      </c>
      <c r="B10" s="411" t="s">
        <v>184</v>
      </c>
      <c r="C10" s="413">
        <v>0</v>
      </c>
      <c r="D10" s="413">
        <v>0</v>
      </c>
      <c r="E10" s="413">
        <v>0</v>
      </c>
      <c r="F10" s="413">
        <v>0</v>
      </c>
      <c r="G10" s="413">
        <v>0</v>
      </c>
      <c r="H10" s="413">
        <v>0</v>
      </c>
      <c r="I10" s="413">
        <v>0</v>
      </c>
      <c r="J10" s="413">
        <f t="shared" si="0"/>
        <v>0</v>
      </c>
    </row>
    <row r="11" spans="1:10" ht="15" customHeight="1">
      <c r="A11" s="414" t="s">
        <v>62</v>
      </c>
      <c r="B11" s="411" t="s">
        <v>100</v>
      </c>
      <c r="C11" s="413">
        <v>0</v>
      </c>
      <c r="D11" s="413">
        <v>0</v>
      </c>
      <c r="E11" s="413">
        <v>0</v>
      </c>
      <c r="F11" s="412">
        <v>45</v>
      </c>
      <c r="G11" s="412">
        <v>11</v>
      </c>
      <c r="H11" s="413">
        <v>0</v>
      </c>
      <c r="I11" s="413">
        <v>0</v>
      </c>
      <c r="J11" s="412">
        <f t="shared" si="0"/>
        <v>56</v>
      </c>
    </row>
    <row r="12" spans="1:10" ht="15" customHeight="1">
      <c r="A12" s="414">
        <v>2</v>
      </c>
      <c r="B12" s="411" t="s">
        <v>185</v>
      </c>
      <c r="C12" s="413">
        <v>0</v>
      </c>
      <c r="D12" s="413">
        <v>0</v>
      </c>
      <c r="E12" s="413">
        <v>0</v>
      </c>
      <c r="F12" s="412">
        <f>SUM(F13:F17)</f>
        <v>67</v>
      </c>
      <c r="G12" s="412">
        <f>SUM(G13:G17)</f>
        <v>158</v>
      </c>
      <c r="H12" s="413">
        <v>0</v>
      </c>
      <c r="I12" s="412">
        <f>SUM(I13:I17)</f>
        <v>86</v>
      </c>
      <c r="J12" s="412">
        <f t="shared" si="0"/>
        <v>311</v>
      </c>
    </row>
    <row r="13" spans="1:10" ht="15" customHeight="1">
      <c r="A13" s="414" t="s">
        <v>989</v>
      </c>
      <c r="B13" s="411" t="s">
        <v>63</v>
      </c>
      <c r="C13" s="413">
        <v>0</v>
      </c>
      <c r="D13" s="413">
        <v>0</v>
      </c>
      <c r="E13" s="413">
        <v>0</v>
      </c>
      <c r="F13" s="412">
        <v>24</v>
      </c>
      <c r="G13" s="412">
        <v>103</v>
      </c>
      <c r="H13" s="413">
        <v>0</v>
      </c>
      <c r="I13" s="412">
        <v>33</v>
      </c>
      <c r="J13" s="412">
        <f t="shared" si="0"/>
        <v>160</v>
      </c>
    </row>
    <row r="14" spans="1:10" ht="15" customHeight="1">
      <c r="A14" s="414" t="s">
        <v>990</v>
      </c>
      <c r="B14" s="411" t="s">
        <v>64</v>
      </c>
      <c r="C14" s="413">
        <v>0</v>
      </c>
      <c r="D14" s="413">
        <v>0</v>
      </c>
      <c r="E14" s="413">
        <v>0</v>
      </c>
      <c r="F14" s="412">
        <v>43</v>
      </c>
      <c r="G14" s="412">
        <v>55</v>
      </c>
      <c r="H14" s="413">
        <v>0</v>
      </c>
      <c r="I14" s="412">
        <v>53</v>
      </c>
      <c r="J14" s="412">
        <f t="shared" si="0"/>
        <v>151</v>
      </c>
    </row>
    <row r="15" spans="1:10" ht="15" customHeight="1">
      <c r="A15" s="414" t="s">
        <v>65</v>
      </c>
      <c r="B15" s="411" t="s">
        <v>66</v>
      </c>
      <c r="C15" s="413">
        <v>0</v>
      </c>
      <c r="D15" s="413">
        <v>0</v>
      </c>
      <c r="E15" s="413">
        <v>0</v>
      </c>
      <c r="F15" s="412" t="s">
        <v>1014</v>
      </c>
      <c r="G15" s="412" t="s">
        <v>1014</v>
      </c>
      <c r="H15" s="413">
        <v>0</v>
      </c>
      <c r="I15" s="413">
        <v>0</v>
      </c>
      <c r="J15" s="413">
        <f t="shared" si="0"/>
        <v>0</v>
      </c>
    </row>
    <row r="16" spans="1:10" ht="15" customHeight="1">
      <c r="A16" s="414" t="s">
        <v>67</v>
      </c>
      <c r="B16" s="411" t="s">
        <v>70</v>
      </c>
      <c r="C16" s="413">
        <v>0</v>
      </c>
      <c r="D16" s="413">
        <v>0</v>
      </c>
      <c r="E16" s="413">
        <v>0</v>
      </c>
      <c r="F16" s="412" t="s">
        <v>1014</v>
      </c>
      <c r="G16" s="412" t="s">
        <v>1014</v>
      </c>
      <c r="H16" s="413">
        <v>0</v>
      </c>
      <c r="I16" s="413">
        <v>0</v>
      </c>
      <c r="J16" s="413">
        <f t="shared" si="0"/>
        <v>0</v>
      </c>
    </row>
    <row r="17" spans="1:10" ht="15" customHeight="1">
      <c r="A17" s="414" t="s">
        <v>68</v>
      </c>
      <c r="B17" s="411" t="s">
        <v>71</v>
      </c>
      <c r="C17" s="413">
        <v>0</v>
      </c>
      <c r="D17" s="413">
        <v>0</v>
      </c>
      <c r="E17" s="413">
        <v>0</v>
      </c>
      <c r="F17" s="412" t="s">
        <v>1014</v>
      </c>
      <c r="G17" s="412" t="s">
        <v>1014</v>
      </c>
      <c r="H17" s="413">
        <v>0</v>
      </c>
      <c r="I17" s="413">
        <v>0</v>
      </c>
      <c r="J17" s="413">
        <f t="shared" si="0"/>
        <v>0</v>
      </c>
    </row>
    <row r="18" spans="1:10" ht="15" customHeight="1">
      <c r="A18" s="414">
        <v>3</v>
      </c>
      <c r="B18" s="411" t="s">
        <v>186</v>
      </c>
      <c r="C18" s="413">
        <v>0</v>
      </c>
      <c r="D18" s="413">
        <v>0</v>
      </c>
      <c r="E18" s="413">
        <v>0</v>
      </c>
      <c r="F18" s="412">
        <f>SUM(F19:F23)</f>
        <v>1088</v>
      </c>
      <c r="G18" s="412">
        <f>SUM(G19:G23)</f>
        <v>954</v>
      </c>
      <c r="H18" s="413">
        <v>0</v>
      </c>
      <c r="I18" s="412">
        <f>SUM(I19:I23)</f>
        <v>542</v>
      </c>
      <c r="J18" s="412">
        <f t="shared" si="0"/>
        <v>2584</v>
      </c>
    </row>
    <row r="19" spans="1:10" ht="15" customHeight="1">
      <c r="A19" s="414" t="s">
        <v>46</v>
      </c>
      <c r="B19" s="411" t="s">
        <v>63</v>
      </c>
      <c r="C19" s="413">
        <v>0</v>
      </c>
      <c r="D19" s="413">
        <v>0</v>
      </c>
      <c r="E19" s="413">
        <v>0</v>
      </c>
      <c r="F19" s="412" t="s">
        <v>1014</v>
      </c>
      <c r="G19" s="412" t="s">
        <v>1014</v>
      </c>
      <c r="H19" s="413">
        <v>0</v>
      </c>
      <c r="I19" s="413">
        <v>0</v>
      </c>
      <c r="J19" s="413">
        <f t="shared" si="0"/>
        <v>0</v>
      </c>
    </row>
    <row r="20" spans="1:10" ht="15" customHeight="1">
      <c r="A20" s="414" t="s">
        <v>48</v>
      </c>
      <c r="B20" s="411" t="s">
        <v>64</v>
      </c>
      <c r="C20" s="413">
        <v>0</v>
      </c>
      <c r="D20" s="413">
        <v>0</v>
      </c>
      <c r="E20" s="413">
        <v>0</v>
      </c>
      <c r="F20" s="412" t="s">
        <v>1014</v>
      </c>
      <c r="G20" s="412">
        <v>4</v>
      </c>
      <c r="H20" s="413">
        <v>0</v>
      </c>
      <c r="I20" s="412">
        <v>6</v>
      </c>
      <c r="J20" s="412">
        <f t="shared" si="0"/>
        <v>10</v>
      </c>
    </row>
    <row r="21" spans="1:10" ht="15" customHeight="1">
      <c r="A21" s="414" t="s">
        <v>121</v>
      </c>
      <c r="B21" s="411" t="s">
        <v>66</v>
      </c>
      <c r="C21" s="413">
        <v>0</v>
      </c>
      <c r="D21" s="413">
        <v>0</v>
      </c>
      <c r="E21" s="413">
        <v>0</v>
      </c>
      <c r="F21" s="412">
        <v>55</v>
      </c>
      <c r="G21" s="412">
        <v>120</v>
      </c>
      <c r="H21" s="413">
        <v>0</v>
      </c>
      <c r="I21" s="412">
        <v>44</v>
      </c>
      <c r="J21" s="412">
        <f t="shared" si="0"/>
        <v>219</v>
      </c>
    </row>
    <row r="22" spans="1:10" ht="15" customHeight="1">
      <c r="A22" s="414" t="s">
        <v>122</v>
      </c>
      <c r="B22" s="411" t="s">
        <v>70</v>
      </c>
      <c r="C22" s="413">
        <v>0</v>
      </c>
      <c r="D22" s="413">
        <v>0</v>
      </c>
      <c r="E22" s="413">
        <v>0</v>
      </c>
      <c r="F22" s="412">
        <v>18</v>
      </c>
      <c r="G22" s="412">
        <v>104</v>
      </c>
      <c r="H22" s="413">
        <v>0</v>
      </c>
      <c r="I22" s="412">
        <v>72</v>
      </c>
      <c r="J22" s="412">
        <f t="shared" si="0"/>
        <v>194</v>
      </c>
    </row>
    <row r="23" spans="1:10" ht="15" customHeight="1">
      <c r="A23" s="414" t="s">
        <v>123</v>
      </c>
      <c r="B23" s="411" t="s">
        <v>71</v>
      </c>
      <c r="C23" s="413">
        <v>0</v>
      </c>
      <c r="D23" s="413">
        <v>0</v>
      </c>
      <c r="E23" s="413">
        <v>0</v>
      </c>
      <c r="F23" s="412">
        <v>1015</v>
      </c>
      <c r="G23" s="412">
        <v>726</v>
      </c>
      <c r="H23" s="413">
        <v>0</v>
      </c>
      <c r="I23" s="412">
        <v>420</v>
      </c>
      <c r="J23" s="412">
        <f t="shared" si="0"/>
        <v>2161</v>
      </c>
    </row>
    <row r="24" spans="1:10" ht="15" customHeight="1">
      <c r="A24" s="414">
        <v>4</v>
      </c>
      <c r="B24" s="411" t="s">
        <v>187</v>
      </c>
      <c r="C24" s="412">
        <v>3488</v>
      </c>
      <c r="D24" s="413">
        <v>0</v>
      </c>
      <c r="E24" s="412">
        <v>4653</v>
      </c>
      <c r="F24" s="412">
        <f>F18+F12+F6</f>
        <v>1200</v>
      </c>
      <c r="G24" s="412">
        <f>G18+G12+G6</f>
        <v>1123</v>
      </c>
      <c r="H24" s="412">
        <f>H18+H12+H6</f>
        <v>1327</v>
      </c>
      <c r="I24" s="412">
        <f>I18+I12+I6</f>
        <v>780</v>
      </c>
      <c r="J24" s="412">
        <f>J18+J12+J6</f>
        <v>12571</v>
      </c>
    </row>
    <row r="25" spans="1:10" ht="15" customHeight="1">
      <c r="A25" s="414">
        <v>5</v>
      </c>
      <c r="B25" s="411" t="s">
        <v>175</v>
      </c>
      <c r="C25" s="413">
        <v>0</v>
      </c>
      <c r="D25" s="413">
        <v>0</v>
      </c>
      <c r="E25" s="413">
        <v>0</v>
      </c>
      <c r="F25" s="412">
        <v>-1118</v>
      </c>
      <c r="G25" s="412">
        <v>-1059</v>
      </c>
      <c r="H25" s="413">
        <v>0</v>
      </c>
      <c r="I25" s="412">
        <v>-567</v>
      </c>
      <c r="J25" s="412">
        <f>SUM(C25:I25)</f>
        <v>-2744</v>
      </c>
    </row>
    <row r="26" spans="1:10" ht="15" customHeight="1">
      <c r="A26" s="414">
        <v>6</v>
      </c>
      <c r="B26" s="411" t="s">
        <v>188</v>
      </c>
      <c r="C26" s="412">
        <v>3488</v>
      </c>
      <c r="D26" s="413">
        <v>0</v>
      </c>
      <c r="E26" s="412">
        <v>4653</v>
      </c>
      <c r="F26" s="412">
        <v>82</v>
      </c>
      <c r="G26" s="412">
        <v>64</v>
      </c>
      <c r="H26" s="412">
        <v>1327</v>
      </c>
      <c r="I26" s="412">
        <f>I24+I25</f>
        <v>213</v>
      </c>
      <c r="J26" s="412">
        <f>SUM(C26:I26)</f>
        <v>9827</v>
      </c>
    </row>
    <row r="101" spans="1:1">
      <c r="A101" s="143" t="s">
        <v>1005</v>
      </c>
    </row>
    <row r="196" spans="4:4">
      <c r="D196" s="23"/>
    </row>
  </sheetData>
  <sheetProtection selectLockedCells="1" selectUnlockedCells="1"/>
  <mergeCells count="1">
    <mergeCell ref="A2:F2"/>
  </mergeCells>
  <phoneticPr fontId="59" type="noConversion"/>
  <pageMargins left="0.15748031496062992"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sheetPr>
    <tabColor rgb="FFFFFF00"/>
  </sheetPr>
  <dimension ref="A1:I202"/>
  <sheetViews>
    <sheetView zoomScaleNormal="76" workbookViewId="0">
      <selection activeCell="A4" sqref="A4:H26"/>
    </sheetView>
  </sheetViews>
  <sheetFormatPr defaultColWidth="10.75" defaultRowHeight="12.75"/>
  <cols>
    <col min="1" max="1" width="7.75" style="5" customWidth="1"/>
    <col min="2" max="2" width="44.875" style="5" customWidth="1"/>
    <col min="3" max="3" width="11.875" style="5" customWidth="1"/>
    <col min="4" max="4" width="14.5" style="5" customWidth="1"/>
    <col min="5" max="5" width="14" style="5" customWidth="1"/>
    <col min="6" max="6" width="12.25" style="5" customWidth="1"/>
    <col min="7" max="7" width="11.5" style="5" customWidth="1"/>
    <col min="8" max="8" width="13" style="5" customWidth="1"/>
    <col min="9" max="9" width="13.5" style="5" customWidth="1"/>
    <col min="10" max="16384" width="10.75" style="5"/>
  </cols>
  <sheetData>
    <row r="1" spans="1:9">
      <c r="A1" s="39"/>
    </row>
    <row r="2" spans="1:9" ht="32.25" customHeight="1">
      <c r="A2" s="507" t="s">
        <v>791</v>
      </c>
      <c r="B2" s="507"/>
      <c r="C2" s="507"/>
      <c r="D2" s="507"/>
      <c r="E2" s="507"/>
      <c r="F2" s="507"/>
      <c r="G2" s="137"/>
      <c r="H2" s="137"/>
      <c r="I2" s="137"/>
    </row>
    <row r="3" spans="1:9" ht="19.5" customHeight="1">
      <c r="A3" s="174"/>
      <c r="H3" s="21" t="s">
        <v>1008</v>
      </c>
    </row>
    <row r="4" spans="1:9" ht="90" customHeight="1">
      <c r="A4" s="214" t="s">
        <v>42</v>
      </c>
      <c r="B4" s="214" t="s">
        <v>1070</v>
      </c>
      <c r="C4" s="214" t="s">
        <v>169</v>
      </c>
      <c r="D4" s="214" t="s">
        <v>170</v>
      </c>
      <c r="E4" s="214" t="s">
        <v>657</v>
      </c>
      <c r="F4" s="214" t="s">
        <v>177</v>
      </c>
      <c r="G4" s="214" t="s">
        <v>174</v>
      </c>
      <c r="H4" s="214" t="s">
        <v>69</v>
      </c>
    </row>
    <row r="5" spans="1:9" ht="17.100000000000001" customHeight="1">
      <c r="A5" s="214">
        <v>1</v>
      </c>
      <c r="B5" s="214">
        <v>2</v>
      </c>
      <c r="C5" s="214">
        <v>5</v>
      </c>
      <c r="D5" s="214">
        <v>6</v>
      </c>
      <c r="E5" s="214">
        <v>4</v>
      </c>
      <c r="F5" s="214">
        <v>7</v>
      </c>
      <c r="G5" s="214">
        <v>8</v>
      </c>
      <c r="H5" s="214">
        <v>9</v>
      </c>
    </row>
    <row r="6" spans="1:9" ht="17.100000000000001" customHeight="1">
      <c r="A6" s="415">
        <v>1</v>
      </c>
      <c r="B6" s="411" t="s">
        <v>180</v>
      </c>
      <c r="C6" s="416">
        <v>0</v>
      </c>
      <c r="D6" s="412">
        <v>105767</v>
      </c>
      <c r="E6" s="412">
        <v>6936</v>
      </c>
      <c r="F6" s="412">
        <v>1327</v>
      </c>
      <c r="G6" s="412">
        <v>352</v>
      </c>
      <c r="H6" s="412">
        <v>114382</v>
      </c>
    </row>
    <row r="7" spans="1:9" ht="17.100000000000001" customHeight="1">
      <c r="A7" s="417" t="s">
        <v>987</v>
      </c>
      <c r="B7" s="411" t="s">
        <v>181</v>
      </c>
      <c r="C7" s="416">
        <v>0</v>
      </c>
      <c r="D7" s="412">
        <v>105767</v>
      </c>
      <c r="E7" s="412">
        <v>6936</v>
      </c>
      <c r="F7" s="412">
        <v>1327</v>
      </c>
      <c r="G7" s="412">
        <v>210</v>
      </c>
      <c r="H7" s="412">
        <v>114240</v>
      </c>
    </row>
    <row r="8" spans="1:9" ht="17.100000000000001" customHeight="1">
      <c r="A8" s="417" t="s">
        <v>988</v>
      </c>
      <c r="B8" s="411" t="s">
        <v>182</v>
      </c>
      <c r="C8" s="416">
        <v>0</v>
      </c>
      <c r="D8" s="418">
        <v>0</v>
      </c>
      <c r="E8" s="418">
        <v>0</v>
      </c>
      <c r="F8" s="418">
        <v>0</v>
      </c>
      <c r="G8" s="418">
        <v>0</v>
      </c>
      <c r="H8" s="418">
        <v>0</v>
      </c>
    </row>
    <row r="9" spans="1:9" ht="17.100000000000001" customHeight="1">
      <c r="A9" s="417" t="s">
        <v>56</v>
      </c>
      <c r="B9" s="411" t="s">
        <v>183</v>
      </c>
      <c r="C9" s="416">
        <v>0</v>
      </c>
      <c r="D9" s="418">
        <v>0</v>
      </c>
      <c r="E9" s="418">
        <v>0</v>
      </c>
      <c r="F9" s="418">
        <v>0</v>
      </c>
      <c r="G9" s="412">
        <v>4</v>
      </c>
      <c r="H9" s="412">
        <v>4</v>
      </c>
    </row>
    <row r="10" spans="1:9" ht="17.100000000000001" customHeight="1">
      <c r="A10" s="417" t="s">
        <v>58</v>
      </c>
      <c r="B10" s="411" t="s">
        <v>184</v>
      </c>
      <c r="C10" s="416">
        <v>0</v>
      </c>
      <c r="D10" s="418">
        <v>0</v>
      </c>
      <c r="E10" s="418">
        <v>0</v>
      </c>
      <c r="F10" s="418">
        <v>0</v>
      </c>
      <c r="G10" s="412">
        <v>60</v>
      </c>
      <c r="H10" s="412">
        <v>60</v>
      </c>
    </row>
    <row r="11" spans="1:9" ht="17.100000000000001" customHeight="1">
      <c r="A11" s="417" t="s">
        <v>62</v>
      </c>
      <c r="B11" s="411" t="s">
        <v>100</v>
      </c>
      <c r="C11" s="416">
        <v>0</v>
      </c>
      <c r="D11" s="418">
        <v>0</v>
      </c>
      <c r="E11" s="418">
        <v>0</v>
      </c>
      <c r="F11" s="418">
        <v>0</v>
      </c>
      <c r="G11" s="412">
        <v>78</v>
      </c>
      <c r="H11" s="412">
        <v>78</v>
      </c>
    </row>
    <row r="12" spans="1:9" ht="17.100000000000001" customHeight="1">
      <c r="A12" s="417">
        <v>2</v>
      </c>
      <c r="B12" s="411" t="s">
        <v>185</v>
      </c>
      <c r="C12" s="416">
        <v>0</v>
      </c>
      <c r="D12" s="418">
        <v>0</v>
      </c>
      <c r="E12" s="418">
        <v>0</v>
      </c>
      <c r="F12" s="418">
        <v>0</v>
      </c>
      <c r="G12" s="418">
        <v>0</v>
      </c>
      <c r="H12" s="418">
        <v>0</v>
      </c>
    </row>
    <row r="13" spans="1:9" ht="17.100000000000001" customHeight="1">
      <c r="A13" s="417" t="s">
        <v>989</v>
      </c>
      <c r="B13" s="411" t="s">
        <v>63</v>
      </c>
      <c r="C13" s="416">
        <v>0</v>
      </c>
      <c r="D13" s="418">
        <v>0</v>
      </c>
      <c r="E13" s="418">
        <v>0</v>
      </c>
      <c r="F13" s="418">
        <v>0</v>
      </c>
      <c r="G13" s="418">
        <v>0</v>
      </c>
      <c r="H13" s="418">
        <v>0</v>
      </c>
    </row>
    <row r="14" spans="1:9" ht="17.100000000000001" customHeight="1">
      <c r="A14" s="417" t="s">
        <v>990</v>
      </c>
      <c r="B14" s="411" t="s">
        <v>64</v>
      </c>
      <c r="C14" s="416">
        <v>0</v>
      </c>
      <c r="D14" s="418">
        <v>0</v>
      </c>
      <c r="E14" s="418">
        <v>0</v>
      </c>
      <c r="F14" s="418">
        <v>0</v>
      </c>
      <c r="G14" s="418">
        <v>0</v>
      </c>
      <c r="H14" s="418">
        <v>0</v>
      </c>
    </row>
    <row r="15" spans="1:9" ht="17.100000000000001" customHeight="1">
      <c r="A15" s="417" t="s">
        <v>65</v>
      </c>
      <c r="B15" s="411" t="s">
        <v>66</v>
      </c>
      <c r="C15" s="416">
        <v>0</v>
      </c>
      <c r="D15" s="418">
        <v>0</v>
      </c>
      <c r="E15" s="418">
        <v>0</v>
      </c>
      <c r="F15" s="418">
        <v>0</v>
      </c>
      <c r="G15" s="418">
        <v>0</v>
      </c>
      <c r="H15" s="418">
        <v>0</v>
      </c>
    </row>
    <row r="16" spans="1:9" ht="17.100000000000001" customHeight="1">
      <c r="A16" s="417" t="s">
        <v>67</v>
      </c>
      <c r="B16" s="411" t="s">
        <v>70</v>
      </c>
      <c r="C16" s="416">
        <v>0</v>
      </c>
      <c r="D16" s="418">
        <v>0</v>
      </c>
      <c r="E16" s="418">
        <v>0</v>
      </c>
      <c r="F16" s="418">
        <v>0</v>
      </c>
      <c r="G16" s="418">
        <v>0</v>
      </c>
      <c r="H16" s="418">
        <v>0</v>
      </c>
    </row>
    <row r="17" spans="1:9" ht="17.100000000000001" customHeight="1">
      <c r="A17" s="417" t="s">
        <v>68</v>
      </c>
      <c r="B17" s="411" t="s">
        <v>71</v>
      </c>
      <c r="C17" s="416">
        <v>0</v>
      </c>
      <c r="D17" s="418">
        <v>0</v>
      </c>
      <c r="E17" s="418">
        <v>0</v>
      </c>
      <c r="F17" s="418">
        <v>0</v>
      </c>
      <c r="G17" s="418">
        <v>0</v>
      </c>
      <c r="H17" s="418">
        <v>0</v>
      </c>
    </row>
    <row r="18" spans="1:9" ht="17.100000000000001" customHeight="1">
      <c r="A18" s="417">
        <v>3</v>
      </c>
      <c r="B18" s="411" t="s">
        <v>186</v>
      </c>
      <c r="C18" s="416">
        <v>0</v>
      </c>
      <c r="D18" s="418">
        <v>0</v>
      </c>
      <c r="E18" s="418">
        <v>0</v>
      </c>
      <c r="F18" s="418">
        <v>0</v>
      </c>
      <c r="G18" s="412">
        <v>3468</v>
      </c>
      <c r="H18" s="412">
        <v>3468</v>
      </c>
    </row>
    <row r="19" spans="1:9" ht="17.100000000000001" customHeight="1">
      <c r="A19" s="417" t="s">
        <v>46</v>
      </c>
      <c r="B19" s="411" t="s">
        <v>63</v>
      </c>
      <c r="C19" s="416">
        <v>0</v>
      </c>
      <c r="D19" s="418">
        <v>0</v>
      </c>
      <c r="E19" s="418">
        <v>0</v>
      </c>
      <c r="F19" s="418">
        <v>0</v>
      </c>
      <c r="G19" s="412">
        <v>65</v>
      </c>
      <c r="H19" s="412">
        <v>65</v>
      </c>
    </row>
    <row r="20" spans="1:9" ht="17.100000000000001" customHeight="1">
      <c r="A20" s="417" t="s">
        <v>48</v>
      </c>
      <c r="B20" s="411" t="s">
        <v>64</v>
      </c>
      <c r="C20" s="416">
        <v>0</v>
      </c>
      <c r="D20" s="418">
        <v>0</v>
      </c>
      <c r="E20" s="418">
        <v>0</v>
      </c>
      <c r="F20" s="418">
        <v>0</v>
      </c>
      <c r="G20" s="412">
        <v>173</v>
      </c>
      <c r="H20" s="412">
        <v>173</v>
      </c>
    </row>
    <row r="21" spans="1:9" ht="17.100000000000001" customHeight="1">
      <c r="A21" s="417" t="s">
        <v>121</v>
      </c>
      <c r="B21" s="411" t="s">
        <v>66</v>
      </c>
      <c r="C21" s="416">
        <v>0</v>
      </c>
      <c r="D21" s="418">
        <v>0</v>
      </c>
      <c r="E21" s="418">
        <v>0</v>
      </c>
      <c r="F21" s="418">
        <v>0</v>
      </c>
      <c r="G21" s="412">
        <v>137</v>
      </c>
      <c r="H21" s="412">
        <v>137</v>
      </c>
    </row>
    <row r="22" spans="1:9" ht="17.100000000000001" customHeight="1">
      <c r="A22" s="417" t="s">
        <v>122</v>
      </c>
      <c r="B22" s="411" t="s">
        <v>70</v>
      </c>
      <c r="C22" s="416">
        <v>0</v>
      </c>
      <c r="D22" s="418">
        <v>0</v>
      </c>
      <c r="E22" s="418">
        <v>0</v>
      </c>
      <c r="F22" s="418">
        <v>0</v>
      </c>
      <c r="G22" s="412">
        <v>487</v>
      </c>
      <c r="H22" s="412">
        <v>487</v>
      </c>
    </row>
    <row r="23" spans="1:9" ht="17.100000000000001" customHeight="1">
      <c r="A23" s="417" t="s">
        <v>123</v>
      </c>
      <c r="B23" s="411" t="s">
        <v>71</v>
      </c>
      <c r="C23" s="416">
        <v>0</v>
      </c>
      <c r="D23" s="418">
        <v>0</v>
      </c>
      <c r="E23" s="418">
        <v>0</v>
      </c>
      <c r="F23" s="418">
        <v>0</v>
      </c>
      <c r="G23" s="412">
        <v>2606</v>
      </c>
      <c r="H23" s="412">
        <v>2606</v>
      </c>
    </row>
    <row r="24" spans="1:9" ht="17.100000000000001" customHeight="1">
      <c r="A24" s="417">
        <v>4</v>
      </c>
      <c r="B24" s="411" t="s">
        <v>187</v>
      </c>
      <c r="C24" s="416">
        <v>0</v>
      </c>
      <c r="D24" s="412">
        <f>D7</f>
        <v>105767</v>
      </c>
      <c r="E24" s="412">
        <f>E7</f>
        <v>6936</v>
      </c>
      <c r="F24" s="412">
        <f>F7</f>
        <v>1327</v>
      </c>
      <c r="G24" s="412">
        <v>3820</v>
      </c>
      <c r="H24" s="412">
        <v>117850</v>
      </c>
    </row>
    <row r="25" spans="1:9" ht="17.100000000000001" customHeight="1">
      <c r="A25" s="417">
        <v>5</v>
      </c>
      <c r="B25" s="411" t="s">
        <v>175</v>
      </c>
      <c r="C25" s="416">
        <v>0</v>
      </c>
      <c r="D25" s="418">
        <v>0</v>
      </c>
      <c r="E25" s="418">
        <v>0</v>
      </c>
      <c r="F25" s="418">
        <v>0</v>
      </c>
      <c r="G25" s="412">
        <v>-3239</v>
      </c>
      <c r="H25" s="412">
        <v>-3239</v>
      </c>
    </row>
    <row r="26" spans="1:9" ht="17.100000000000001" customHeight="1">
      <c r="A26" s="417">
        <v>6</v>
      </c>
      <c r="B26" s="411" t="s">
        <v>188</v>
      </c>
      <c r="C26" s="416">
        <v>0</v>
      </c>
      <c r="D26" s="412">
        <v>105767</v>
      </c>
      <c r="E26" s="412">
        <v>6936</v>
      </c>
      <c r="F26" s="412">
        <v>1327</v>
      </c>
      <c r="G26" s="412">
        <v>581</v>
      </c>
      <c r="H26" s="412">
        <v>114611</v>
      </c>
    </row>
    <row r="27" spans="1:9">
      <c r="C27" s="57"/>
      <c r="D27" s="57"/>
      <c r="E27" s="57"/>
      <c r="F27" s="57"/>
      <c r="G27" s="57"/>
      <c r="H27" s="57"/>
      <c r="I27" s="57"/>
    </row>
    <row r="28" spans="1:9">
      <c r="E28" s="57"/>
      <c r="F28" s="57"/>
      <c r="G28" s="57"/>
      <c r="H28" s="57"/>
      <c r="I28" s="57"/>
    </row>
    <row r="30" spans="1:9">
      <c r="D30" s="57"/>
    </row>
    <row r="107" spans="1:1">
      <c r="A107" s="143" t="s">
        <v>1005</v>
      </c>
    </row>
    <row r="202" spans="4:4">
      <c r="D202" s="23"/>
    </row>
  </sheetData>
  <sheetProtection selectLockedCells="1" selectUnlockedCells="1"/>
  <mergeCells count="1">
    <mergeCell ref="A2:F2"/>
  </mergeCells>
  <phoneticPr fontId="59" type="noConversion"/>
  <pageMargins left="0.59055118110236227" right="0.15748031496062992" top="0.98425196850393704" bottom="0.27559055118110237" header="0.15748031496062992" footer="0.19685039370078741"/>
  <pageSetup paperSize="9" scale="90" firstPageNumber="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sheetPr>
    <tabColor rgb="FFFFFF00"/>
  </sheetPr>
  <dimension ref="A2:E205"/>
  <sheetViews>
    <sheetView zoomScale="120" zoomScaleNormal="120" workbookViewId="0">
      <selection activeCell="D9" sqref="D9:E9"/>
    </sheetView>
  </sheetViews>
  <sheetFormatPr defaultColWidth="10.75" defaultRowHeight="12.75"/>
  <cols>
    <col min="1" max="1" width="5.75" style="1" customWidth="1"/>
    <col min="2" max="2" width="44.125" style="1" customWidth="1"/>
    <col min="3" max="5" width="10.75" style="1"/>
    <col min="6" max="6" width="33.375" style="1" customWidth="1"/>
    <col min="7" max="16384" width="10.75" style="1"/>
  </cols>
  <sheetData>
    <row r="2" spans="1:5">
      <c r="A2" s="521" t="s">
        <v>792</v>
      </c>
      <c r="B2" s="521"/>
      <c r="C2" s="521"/>
      <c r="D2" s="521"/>
      <c r="E2" s="521"/>
    </row>
    <row r="3" spans="1:5">
      <c r="A3" s="32"/>
    </row>
    <row r="4" spans="1:5">
      <c r="A4" s="1" t="s">
        <v>793</v>
      </c>
    </row>
    <row r="5" spans="1:5">
      <c r="A5" s="32"/>
      <c r="E5" s="44" t="s">
        <v>51</v>
      </c>
    </row>
    <row r="6" spans="1:5" ht="33.75" customHeight="1">
      <c r="A6" s="31" t="s">
        <v>52</v>
      </c>
      <c r="B6" s="31" t="s">
        <v>1009</v>
      </c>
      <c r="C6" s="31" t="s">
        <v>1010</v>
      </c>
      <c r="D6" s="91" t="s">
        <v>568</v>
      </c>
      <c r="E6" s="91" t="s">
        <v>559</v>
      </c>
    </row>
    <row r="7" spans="1:5" ht="17.100000000000001" customHeight="1">
      <c r="A7" s="31">
        <v>1</v>
      </c>
      <c r="B7" s="31">
        <v>2</v>
      </c>
      <c r="C7" s="128">
        <v>3</v>
      </c>
      <c r="D7" s="128">
        <v>4</v>
      </c>
      <c r="E7" s="128">
        <v>5</v>
      </c>
    </row>
    <row r="8" spans="1:5" ht="17.100000000000001" customHeight="1">
      <c r="A8" s="31">
        <v>1</v>
      </c>
      <c r="B8" s="129" t="s">
        <v>189</v>
      </c>
      <c r="C8" s="103"/>
      <c r="D8" s="213" t="s">
        <v>1014</v>
      </c>
      <c r="E8" s="213" t="s">
        <v>1014</v>
      </c>
    </row>
    <row r="9" spans="1:5" ht="17.100000000000001" customHeight="1">
      <c r="A9" s="31">
        <v>2</v>
      </c>
      <c r="B9" s="129" t="s">
        <v>190</v>
      </c>
      <c r="C9" s="103"/>
      <c r="D9" s="306">
        <f>196</f>
        <v>196</v>
      </c>
      <c r="E9" s="306">
        <f>171-14</f>
        <v>157</v>
      </c>
    </row>
    <row r="10" spans="1:5" ht="17.100000000000001" customHeight="1">
      <c r="A10" s="31">
        <v>3</v>
      </c>
      <c r="B10" s="129" t="s">
        <v>191</v>
      </c>
      <c r="C10" s="103"/>
      <c r="D10" s="213" t="s">
        <v>1014</v>
      </c>
      <c r="E10" s="213" t="s">
        <v>1014</v>
      </c>
    </row>
    <row r="11" spans="1:5" ht="17.100000000000001" customHeight="1">
      <c r="A11" s="31">
        <v>4</v>
      </c>
      <c r="B11" s="129" t="s">
        <v>192</v>
      </c>
      <c r="C11" s="103"/>
      <c r="D11" s="213" t="s">
        <v>1014</v>
      </c>
      <c r="E11" s="213" t="s">
        <v>1014</v>
      </c>
    </row>
    <row r="12" spans="1:5" ht="17.100000000000001" customHeight="1">
      <c r="A12" s="31">
        <v>5</v>
      </c>
      <c r="B12" s="129" t="s">
        <v>193</v>
      </c>
      <c r="C12" s="103"/>
      <c r="D12" s="213" t="s">
        <v>1014</v>
      </c>
      <c r="E12" s="213" t="s">
        <v>1014</v>
      </c>
    </row>
    <row r="13" spans="1:5" ht="17.100000000000001" customHeight="1">
      <c r="A13" s="31" t="s">
        <v>1001</v>
      </c>
      <c r="B13" s="129" t="s">
        <v>590</v>
      </c>
      <c r="C13" s="103"/>
      <c r="D13" s="213" t="s">
        <v>1014</v>
      </c>
      <c r="E13" s="213" t="s">
        <v>1014</v>
      </c>
    </row>
    <row r="14" spans="1:5" ht="17.100000000000001" customHeight="1">
      <c r="A14" s="31" t="s">
        <v>591</v>
      </c>
      <c r="B14" s="129" t="s">
        <v>592</v>
      </c>
      <c r="C14" s="103"/>
      <c r="D14" s="324">
        <v>444</v>
      </c>
      <c r="E14" s="213" t="s">
        <v>1014</v>
      </c>
    </row>
    <row r="15" spans="1:5" ht="17.100000000000001" customHeight="1">
      <c r="A15" s="31" t="s">
        <v>593</v>
      </c>
      <c r="B15" s="129" t="s">
        <v>594</v>
      </c>
      <c r="C15" s="103"/>
      <c r="D15" s="213" t="s">
        <v>1014</v>
      </c>
      <c r="E15" s="213" t="s">
        <v>1014</v>
      </c>
    </row>
    <row r="16" spans="1:5" ht="17.100000000000001" customHeight="1">
      <c r="A16" s="31" t="s">
        <v>595</v>
      </c>
      <c r="B16" s="129" t="s">
        <v>596</v>
      </c>
      <c r="C16" s="103"/>
      <c r="D16" s="213" t="s">
        <v>1014</v>
      </c>
      <c r="E16" s="213" t="s">
        <v>1014</v>
      </c>
    </row>
    <row r="17" spans="1:5" ht="17.100000000000001" customHeight="1">
      <c r="A17" s="31">
        <v>6</v>
      </c>
      <c r="B17" s="129" t="s">
        <v>549</v>
      </c>
      <c r="C17" s="103"/>
      <c r="D17" s="196">
        <v>-28</v>
      </c>
      <c r="E17" s="196">
        <v>-28</v>
      </c>
    </row>
    <row r="18" spans="1:5" ht="17.100000000000001" customHeight="1">
      <c r="A18" s="31">
        <v>7</v>
      </c>
      <c r="B18" s="129" t="s">
        <v>194</v>
      </c>
      <c r="C18" s="103"/>
      <c r="D18" s="323">
        <f>D9+D14+D17</f>
        <v>612</v>
      </c>
      <c r="E18" s="125">
        <v>129</v>
      </c>
    </row>
    <row r="19" spans="1:5">
      <c r="A19" s="528" t="s">
        <v>660</v>
      </c>
      <c r="B19" s="528"/>
      <c r="C19" s="528"/>
      <c r="D19" s="528"/>
      <c r="E19" s="528"/>
    </row>
    <row r="20" spans="1:5" ht="21.75" customHeight="1">
      <c r="A20" s="528"/>
      <c r="B20" s="528"/>
      <c r="C20" s="528"/>
      <c r="D20" s="528"/>
      <c r="E20" s="528"/>
    </row>
    <row r="21" spans="1:5" ht="12.75" customHeight="1">
      <c r="A21" s="45"/>
      <c r="B21" s="53"/>
      <c r="C21" s="61"/>
      <c r="D21" s="62"/>
      <c r="E21" s="62"/>
    </row>
    <row r="112" spans="1:1">
      <c r="A112" s="141" t="s">
        <v>1005</v>
      </c>
    </row>
    <row r="205" spans="4:4">
      <c r="D205" s="50"/>
    </row>
  </sheetData>
  <sheetProtection selectLockedCells="1" selectUnlockedCells="1"/>
  <mergeCells count="2">
    <mergeCell ref="A2:E2"/>
    <mergeCell ref="A19:E20"/>
  </mergeCells>
  <phoneticPr fontId="59" type="noConversion"/>
  <pageMargins left="0.98425196850393704" right="0.15748031496062992" top="0.59055118110236227" bottom="0.27559055118110237" header="0.15748031496062992" footer="0.19685039370078741"/>
  <pageSetup paperSize="9" scale="90" firstPageNumber="0" orientation="portrait" horizontalDpi="300" verticalDpi="300" r:id="rId1"/>
  <headerFooter alignWithMargins="0"/>
</worksheet>
</file>

<file path=xl/worksheets/sheet26.xml><?xml version="1.0" encoding="utf-8"?>
<worksheet xmlns="http://schemas.openxmlformats.org/spreadsheetml/2006/main" xmlns:r="http://schemas.openxmlformats.org/officeDocument/2006/relationships">
  <sheetPr>
    <tabColor rgb="FFFFFF00"/>
  </sheetPr>
  <dimension ref="A2:G201"/>
  <sheetViews>
    <sheetView zoomScale="120" zoomScaleNormal="120" workbookViewId="0">
      <selection activeCell="B5" sqref="B5:B12"/>
    </sheetView>
  </sheetViews>
  <sheetFormatPr defaultColWidth="10.75" defaultRowHeight="13.5"/>
  <cols>
    <col min="1" max="1" width="4.625" customWidth="1"/>
    <col min="2" max="2" width="49.25" customWidth="1"/>
    <col min="3" max="3" width="11.75" customWidth="1"/>
  </cols>
  <sheetData>
    <row r="2" spans="1:7" s="59" customFormat="1" ht="42.75" customHeight="1">
      <c r="A2" s="524" t="s">
        <v>794</v>
      </c>
      <c r="B2" s="524"/>
      <c r="C2" s="524"/>
      <c r="D2" s="524"/>
      <c r="E2" s="524"/>
      <c r="F2" s="27"/>
      <c r="G2" s="27"/>
    </row>
    <row r="3" spans="1:7" ht="15" customHeight="1">
      <c r="A3" s="63"/>
      <c r="B3" s="63"/>
      <c r="C3" s="63"/>
      <c r="D3" s="63"/>
      <c r="E3" s="21" t="s">
        <v>1008</v>
      </c>
      <c r="F3" s="138"/>
      <c r="G3" s="138"/>
    </row>
    <row r="4" spans="1:7" ht="63.75" customHeight="1">
      <c r="A4" s="214" t="s">
        <v>52</v>
      </c>
      <c r="B4" s="13" t="s">
        <v>135</v>
      </c>
      <c r="C4" s="13" t="s">
        <v>195</v>
      </c>
      <c r="D4" s="130" t="s">
        <v>196</v>
      </c>
      <c r="E4" s="91" t="s">
        <v>193</v>
      </c>
      <c r="F4" s="138"/>
      <c r="G4" s="138"/>
    </row>
    <row r="5" spans="1:7" ht="17.100000000000001" customHeight="1">
      <c r="A5" s="13">
        <v>1</v>
      </c>
      <c r="B5" s="13">
        <v>2</v>
      </c>
      <c r="C5" s="13">
        <v>3</v>
      </c>
      <c r="D5" s="130">
        <v>4</v>
      </c>
      <c r="E5" s="91">
        <v>5</v>
      </c>
    </row>
    <row r="6" spans="1:7" ht="17.100000000000001" customHeight="1">
      <c r="A6" s="13">
        <v>1</v>
      </c>
      <c r="B6" s="18" t="s">
        <v>136</v>
      </c>
      <c r="C6" s="91" t="s">
        <v>1014</v>
      </c>
      <c r="D6" s="169">
        <v>-28</v>
      </c>
      <c r="E6" s="91" t="s">
        <v>1014</v>
      </c>
    </row>
    <row r="7" spans="1:7" ht="17.100000000000001" customHeight="1">
      <c r="A7" s="13">
        <v>2</v>
      </c>
      <c r="B7" s="18" t="s">
        <v>89</v>
      </c>
      <c r="C7" s="91" t="s">
        <v>1014</v>
      </c>
      <c r="D7" s="91" t="s">
        <v>1014</v>
      </c>
      <c r="E7" s="91" t="s">
        <v>1014</v>
      </c>
    </row>
    <row r="8" spans="1:7" ht="17.100000000000001" customHeight="1">
      <c r="A8" s="13">
        <v>3</v>
      </c>
      <c r="B8" s="18" t="s">
        <v>178</v>
      </c>
      <c r="C8" s="91" t="s">
        <v>1014</v>
      </c>
      <c r="D8" s="91" t="s">
        <v>1014</v>
      </c>
      <c r="E8" s="91" t="s">
        <v>1014</v>
      </c>
    </row>
    <row r="9" spans="1:7" ht="17.100000000000001" customHeight="1">
      <c r="A9" s="13">
        <v>4</v>
      </c>
      <c r="B9" s="18" t="s">
        <v>90</v>
      </c>
      <c r="C9" s="91" t="s">
        <v>1014</v>
      </c>
      <c r="D9" s="91" t="s">
        <v>1014</v>
      </c>
      <c r="E9" s="91" t="s">
        <v>1014</v>
      </c>
    </row>
    <row r="10" spans="1:7" ht="17.100000000000001" customHeight="1">
      <c r="A10" s="13">
        <v>5</v>
      </c>
      <c r="B10" s="18" t="s">
        <v>75</v>
      </c>
      <c r="C10" s="91" t="s">
        <v>1014</v>
      </c>
      <c r="D10" s="91" t="s">
        <v>1014</v>
      </c>
      <c r="E10" s="91" t="s">
        <v>1014</v>
      </c>
    </row>
    <row r="11" spans="1:7" ht="17.100000000000001" customHeight="1">
      <c r="A11" s="13">
        <v>6</v>
      </c>
      <c r="B11" s="18" t="s">
        <v>91</v>
      </c>
      <c r="C11" s="91" t="s">
        <v>1014</v>
      </c>
      <c r="D11" s="91" t="s">
        <v>1014</v>
      </c>
      <c r="E11" s="91" t="s">
        <v>1014</v>
      </c>
    </row>
    <row r="12" spans="1:7" ht="17.100000000000001" customHeight="1">
      <c r="A12" s="13">
        <v>7</v>
      </c>
      <c r="B12" s="18" t="s">
        <v>92</v>
      </c>
      <c r="C12" s="91" t="s">
        <v>1014</v>
      </c>
      <c r="D12" s="169">
        <v>-28</v>
      </c>
      <c r="E12" s="91" t="s">
        <v>1014</v>
      </c>
    </row>
    <row r="13" spans="1:7">
      <c r="A13" s="63"/>
      <c r="B13" s="63"/>
      <c r="C13" s="63"/>
      <c r="D13" s="63"/>
      <c r="E13" s="63"/>
    </row>
    <row r="106" spans="1:1">
      <c r="A106" s="141" t="s">
        <v>1005</v>
      </c>
    </row>
    <row r="201" spans="4:4">
      <c r="D201" s="139"/>
    </row>
  </sheetData>
  <sheetProtection selectLockedCells="1" selectUnlockedCells="1"/>
  <mergeCells count="1">
    <mergeCell ref="A2:E2"/>
  </mergeCells>
  <phoneticPr fontId="59" type="noConversion"/>
  <pageMargins left="0.98425196850393704"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sheetPr>
    <tabColor rgb="FFFFFF00"/>
  </sheetPr>
  <dimension ref="A2:G201"/>
  <sheetViews>
    <sheetView workbookViewId="0">
      <selection activeCell="A2" sqref="A2:E2"/>
    </sheetView>
  </sheetViews>
  <sheetFormatPr defaultColWidth="10.75" defaultRowHeight="13.5"/>
  <cols>
    <col min="1" max="1" width="4.625" customWidth="1"/>
    <col min="2" max="2" width="49.25" customWidth="1"/>
    <col min="3" max="3" width="11.75" customWidth="1"/>
    <col min="5" max="5" width="9.625" customWidth="1"/>
  </cols>
  <sheetData>
    <row r="2" spans="1:7" s="59" customFormat="1" ht="42.75" customHeight="1">
      <c r="A2" s="524" t="s">
        <v>795</v>
      </c>
      <c r="B2" s="524"/>
      <c r="C2" s="524"/>
      <c r="D2" s="524"/>
      <c r="E2" s="524"/>
      <c r="F2" s="27"/>
      <c r="G2" s="27"/>
    </row>
    <row r="3" spans="1:7" ht="15" customHeight="1">
      <c r="A3" s="63"/>
      <c r="B3" s="63"/>
      <c r="C3" s="63"/>
      <c r="D3" s="63"/>
      <c r="E3" s="21" t="s">
        <v>1008</v>
      </c>
      <c r="F3" s="138"/>
      <c r="G3" s="138"/>
    </row>
    <row r="4" spans="1:7" ht="74.25" customHeight="1">
      <c r="A4" s="214" t="s">
        <v>52</v>
      </c>
      <c r="B4" s="13" t="s">
        <v>135</v>
      </c>
      <c r="C4" s="170" t="s">
        <v>195</v>
      </c>
      <c r="D4" s="173" t="s">
        <v>196</v>
      </c>
      <c r="E4" s="91" t="s">
        <v>193</v>
      </c>
      <c r="F4" s="138"/>
      <c r="G4" s="138"/>
    </row>
    <row r="5" spans="1:7" ht="17.100000000000001" customHeight="1">
      <c r="A5" s="13">
        <v>1</v>
      </c>
      <c r="B5" s="130">
        <v>2</v>
      </c>
      <c r="C5" s="91">
        <v>3</v>
      </c>
      <c r="D5" s="91">
        <v>4</v>
      </c>
      <c r="E5" s="91">
        <v>5</v>
      </c>
    </row>
    <row r="6" spans="1:7" ht="17.100000000000001" customHeight="1">
      <c r="A6" s="13">
        <v>1</v>
      </c>
      <c r="B6" s="131" t="s">
        <v>136</v>
      </c>
      <c r="C6" s="91" t="s">
        <v>1014</v>
      </c>
      <c r="D6" s="169">
        <v>-28</v>
      </c>
      <c r="E6" s="91" t="s">
        <v>1014</v>
      </c>
    </row>
    <row r="7" spans="1:7" ht="17.100000000000001" customHeight="1">
      <c r="A7" s="13">
        <v>2</v>
      </c>
      <c r="B7" s="131" t="s">
        <v>89</v>
      </c>
      <c r="C7" s="91" t="s">
        <v>1014</v>
      </c>
      <c r="D7" s="169" t="s">
        <v>1014</v>
      </c>
      <c r="E7" s="91" t="s">
        <v>1014</v>
      </c>
    </row>
    <row r="8" spans="1:7" ht="17.100000000000001" customHeight="1">
      <c r="A8" s="13">
        <v>3</v>
      </c>
      <c r="B8" s="131" t="s">
        <v>178</v>
      </c>
      <c r="C8" s="91" t="s">
        <v>1014</v>
      </c>
      <c r="D8" s="91" t="s">
        <v>1014</v>
      </c>
      <c r="E8" s="91" t="s">
        <v>1014</v>
      </c>
    </row>
    <row r="9" spans="1:7" ht="17.100000000000001" customHeight="1">
      <c r="A9" s="13">
        <v>4</v>
      </c>
      <c r="B9" s="131" t="s">
        <v>90</v>
      </c>
      <c r="C9" s="91" t="s">
        <v>1014</v>
      </c>
      <c r="D9" s="91" t="s">
        <v>1014</v>
      </c>
      <c r="E9" s="91" t="s">
        <v>1014</v>
      </c>
    </row>
    <row r="10" spans="1:7" ht="17.100000000000001" customHeight="1">
      <c r="A10" s="13">
        <v>5</v>
      </c>
      <c r="B10" s="131" t="s">
        <v>75</v>
      </c>
      <c r="C10" s="91" t="s">
        <v>1014</v>
      </c>
      <c r="D10" s="91" t="s">
        <v>1014</v>
      </c>
      <c r="E10" s="91" t="s">
        <v>1014</v>
      </c>
    </row>
    <row r="11" spans="1:7" ht="17.100000000000001" customHeight="1">
      <c r="A11" s="13">
        <v>6</v>
      </c>
      <c r="B11" s="131" t="s">
        <v>91</v>
      </c>
      <c r="C11" s="91" t="s">
        <v>1014</v>
      </c>
      <c r="D11" s="91" t="s">
        <v>1014</v>
      </c>
      <c r="E11" s="91" t="s">
        <v>1014</v>
      </c>
    </row>
    <row r="12" spans="1:7" ht="17.100000000000001" customHeight="1">
      <c r="A12" s="13">
        <v>7</v>
      </c>
      <c r="B12" s="131" t="s">
        <v>92</v>
      </c>
      <c r="C12" s="91" t="s">
        <v>1014</v>
      </c>
      <c r="D12" s="235">
        <v>-28</v>
      </c>
      <c r="E12" s="91" t="s">
        <v>1014</v>
      </c>
    </row>
    <row r="13" spans="1:7">
      <c r="A13" s="63"/>
      <c r="B13" s="63"/>
      <c r="C13" s="63"/>
      <c r="D13" s="63"/>
      <c r="E13" s="63"/>
    </row>
    <row r="106" spans="1:1">
      <c r="A106" s="141" t="s">
        <v>1005</v>
      </c>
    </row>
    <row r="201" spans="4:4">
      <c r="D201" s="139"/>
    </row>
  </sheetData>
  <mergeCells count="1">
    <mergeCell ref="A2:E2"/>
  </mergeCells>
  <phoneticPr fontId="59" type="noConversion"/>
  <pageMargins left="0.98425196850393704" right="0.70866141732283472" top="0.19685039370078741" bottom="0.74803149606299213" header="0.31496062992125984" footer="0.31496062992125984"/>
  <pageSetup paperSize="9" scale="90" orientation="portrait" verticalDpi="0" r:id="rId1"/>
</worksheet>
</file>

<file path=xl/worksheets/sheet28.xml><?xml version="1.0" encoding="utf-8"?>
<worksheet xmlns="http://schemas.openxmlformats.org/spreadsheetml/2006/main" xmlns:r="http://schemas.openxmlformats.org/officeDocument/2006/relationships">
  <sheetPr>
    <tabColor rgb="FFFFFF00"/>
  </sheetPr>
  <dimension ref="A1:D200"/>
  <sheetViews>
    <sheetView zoomScale="121" zoomScaleNormal="121" workbookViewId="0">
      <selection activeCell="A3" sqref="A3"/>
    </sheetView>
  </sheetViews>
  <sheetFormatPr defaultColWidth="10.75" defaultRowHeight="12.75"/>
  <cols>
    <col min="1" max="1" width="5.5" style="1" customWidth="1"/>
    <col min="2" max="2" width="38.5" style="1" customWidth="1"/>
    <col min="3" max="16384" width="10.75" style="1"/>
  </cols>
  <sheetData>
    <row r="1" spans="1:4">
      <c r="A1" s="40"/>
    </row>
    <row r="2" spans="1:4">
      <c r="A2" s="66" t="s">
        <v>796</v>
      </c>
      <c r="B2" s="32"/>
      <c r="C2" s="32"/>
      <c r="D2" s="32"/>
    </row>
    <row r="3" spans="1:4">
      <c r="A3" s="66"/>
      <c r="B3" s="32"/>
      <c r="C3" s="32"/>
      <c r="D3" s="60" t="s">
        <v>1008</v>
      </c>
    </row>
    <row r="4" spans="1:4" ht="39" customHeight="1">
      <c r="A4" s="31" t="s">
        <v>52</v>
      </c>
      <c r="B4" s="31" t="s">
        <v>1009</v>
      </c>
      <c r="C4" s="71" t="s">
        <v>568</v>
      </c>
      <c r="D4" s="95" t="s">
        <v>559</v>
      </c>
    </row>
    <row r="5" spans="1:4" ht="17.100000000000001" customHeight="1">
      <c r="A5" s="31">
        <v>1</v>
      </c>
      <c r="B5" s="31">
        <v>2</v>
      </c>
      <c r="C5" s="71">
        <v>3</v>
      </c>
      <c r="D5" s="95">
        <v>4</v>
      </c>
    </row>
    <row r="6" spans="1:4" ht="37.5" customHeight="1">
      <c r="A6" s="31">
        <v>1</v>
      </c>
      <c r="B6" s="26" t="s">
        <v>202</v>
      </c>
      <c r="C6" s="127">
        <v>20</v>
      </c>
      <c r="D6" s="127">
        <v>65856.014289999992</v>
      </c>
    </row>
    <row r="7" spans="1:4" ht="17.100000000000001" customHeight="1">
      <c r="A7" s="31">
        <v>2</v>
      </c>
      <c r="B7" s="26" t="s">
        <v>203</v>
      </c>
      <c r="C7" s="289">
        <v>0</v>
      </c>
      <c r="D7" s="311" t="s">
        <v>1014</v>
      </c>
    </row>
    <row r="8" spans="1:4" ht="17.100000000000001" customHeight="1">
      <c r="A8" s="31" t="s">
        <v>989</v>
      </c>
      <c r="B8" s="26" t="s">
        <v>204</v>
      </c>
      <c r="C8" s="289">
        <v>0</v>
      </c>
      <c r="D8" s="311" t="s">
        <v>1014</v>
      </c>
    </row>
    <row r="9" spans="1:4" ht="17.100000000000001" customHeight="1">
      <c r="A9" s="31" t="s">
        <v>990</v>
      </c>
      <c r="B9" s="26" t="s">
        <v>205</v>
      </c>
      <c r="C9" s="289">
        <v>0</v>
      </c>
      <c r="D9" s="311" t="s">
        <v>1014</v>
      </c>
    </row>
    <row r="10" spans="1:4" ht="17.100000000000001" customHeight="1">
      <c r="A10" s="31">
        <v>3</v>
      </c>
      <c r="B10" s="26" t="s">
        <v>206</v>
      </c>
      <c r="C10" s="289">
        <v>0</v>
      </c>
      <c r="D10" s="311" t="s">
        <v>1014</v>
      </c>
    </row>
    <row r="11" spans="1:4" ht="17.100000000000001" customHeight="1">
      <c r="A11" s="31">
        <v>4</v>
      </c>
      <c r="B11" s="26" t="s">
        <v>207</v>
      </c>
      <c r="C11" s="289">
        <v>0</v>
      </c>
      <c r="D11" s="127">
        <v>239790</v>
      </c>
    </row>
    <row r="12" spans="1:4" ht="17.100000000000001" customHeight="1">
      <c r="A12" s="31" t="s">
        <v>208</v>
      </c>
      <c r="B12" s="26" t="s">
        <v>204</v>
      </c>
      <c r="C12" s="289">
        <v>0</v>
      </c>
      <c r="D12" s="311" t="s">
        <v>1014</v>
      </c>
    </row>
    <row r="13" spans="1:4" ht="17.100000000000001" customHeight="1">
      <c r="A13" s="31" t="s">
        <v>209</v>
      </c>
      <c r="B13" s="26" t="s">
        <v>205</v>
      </c>
      <c r="C13" s="289">
        <v>0</v>
      </c>
      <c r="D13" s="127">
        <v>239790</v>
      </c>
    </row>
    <row r="14" spans="1:4" ht="17.100000000000001" customHeight="1">
      <c r="A14" s="31">
        <v>5</v>
      </c>
      <c r="B14" s="26" t="s">
        <v>210</v>
      </c>
      <c r="C14" s="289">
        <v>0</v>
      </c>
      <c r="D14" s="311" t="s">
        <v>1014</v>
      </c>
    </row>
    <row r="15" spans="1:4" ht="17.100000000000001" customHeight="1">
      <c r="A15" s="31">
        <v>6</v>
      </c>
      <c r="B15" s="26" t="s">
        <v>211</v>
      </c>
      <c r="C15" s="127">
        <v>20</v>
      </c>
      <c r="D15" s="127">
        <v>305646.01428999996</v>
      </c>
    </row>
    <row r="16" spans="1:4">
      <c r="A16" s="40"/>
      <c r="B16" s="5"/>
      <c r="C16" s="57"/>
      <c r="D16" s="5"/>
    </row>
    <row r="17" spans="1:4">
      <c r="A17" s="40"/>
      <c r="B17" s="5"/>
      <c r="C17" s="5"/>
      <c r="D17" s="57"/>
    </row>
    <row r="18" spans="1:4">
      <c r="A18" s="40"/>
      <c r="B18" s="5"/>
      <c r="C18" s="5"/>
      <c r="D18" s="5"/>
    </row>
    <row r="19" spans="1:4">
      <c r="A19" s="40"/>
      <c r="B19" s="5"/>
      <c r="C19" s="5"/>
      <c r="D19" s="5"/>
    </row>
    <row r="107" spans="1:1">
      <c r="A107" s="141" t="s">
        <v>1005</v>
      </c>
    </row>
    <row r="200" spans="4:4">
      <c r="D200" s="50"/>
    </row>
  </sheetData>
  <sheetProtection selectLockedCells="1" selectUnlockedCells="1"/>
  <phoneticPr fontId="59" type="noConversion"/>
  <pageMargins left="0.98425196850393704" right="0.15748031496062992" top="0.78740157480314965" bottom="0.27559055118110237" header="0.15748031496062992" footer="0.19685039370078741"/>
  <pageSetup paperSize="9" scale="90" firstPageNumber="0"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sheetPr>
    <tabColor rgb="FFFFFF00"/>
  </sheetPr>
  <dimension ref="A1:D201"/>
  <sheetViews>
    <sheetView zoomScale="102" zoomScaleNormal="102" workbookViewId="0">
      <selection activeCell="B10" sqref="B10:B17"/>
    </sheetView>
  </sheetViews>
  <sheetFormatPr defaultColWidth="10.75" defaultRowHeight="13.5"/>
  <cols>
    <col min="1" max="1" width="6.25" customWidth="1"/>
    <col min="2" max="2" width="33.875" customWidth="1"/>
    <col min="4" max="4" width="11.875" bestFit="1" customWidth="1"/>
  </cols>
  <sheetData>
    <row r="1" spans="1:4">
      <c r="A1" s="1"/>
      <c r="B1" s="1"/>
      <c r="C1" s="1"/>
      <c r="D1" s="1"/>
    </row>
    <row r="2" spans="1:4">
      <c r="A2" s="32" t="s">
        <v>797</v>
      </c>
      <c r="B2" s="32"/>
      <c r="C2" s="32"/>
      <c r="D2" s="32"/>
    </row>
    <row r="3" spans="1:4">
      <c r="A3" s="32"/>
      <c r="B3" s="32"/>
      <c r="C3" s="32"/>
      <c r="D3" s="32"/>
    </row>
    <row r="4" spans="1:4">
      <c r="A4" s="1" t="s">
        <v>798</v>
      </c>
      <c r="B4" s="32"/>
      <c r="C4" s="32"/>
      <c r="D4" s="32"/>
    </row>
    <row r="5" spans="1:4">
      <c r="A5" s="1"/>
      <c r="B5" s="1"/>
      <c r="C5" s="1"/>
      <c r="D5" s="65" t="s">
        <v>1008</v>
      </c>
    </row>
    <row r="6" spans="1:4" ht="50.25" customHeight="1">
      <c r="A6" s="31" t="s">
        <v>52</v>
      </c>
      <c r="B6" s="31" t="s">
        <v>1009</v>
      </c>
      <c r="C6" s="128" t="s">
        <v>568</v>
      </c>
      <c r="D6" s="128" t="s">
        <v>559</v>
      </c>
    </row>
    <row r="7" spans="1:4" ht="17.100000000000001" customHeight="1">
      <c r="A7" s="31">
        <v>1</v>
      </c>
      <c r="B7" s="71">
        <v>2</v>
      </c>
      <c r="C7" s="95">
        <v>3</v>
      </c>
      <c r="D7" s="95">
        <v>4</v>
      </c>
    </row>
    <row r="8" spans="1:4" ht="17.100000000000001" customHeight="1">
      <c r="A8" s="26">
        <v>1</v>
      </c>
      <c r="B8" s="136" t="s">
        <v>212</v>
      </c>
      <c r="C8" s="306">
        <v>64</v>
      </c>
      <c r="D8" s="306">
        <v>255</v>
      </c>
    </row>
    <row r="9" spans="1:4" ht="17.100000000000001" customHeight="1">
      <c r="A9" s="26" t="s">
        <v>987</v>
      </c>
      <c r="B9" s="136" t="s">
        <v>213</v>
      </c>
      <c r="C9" s="306">
        <v>64</v>
      </c>
      <c r="D9" s="306">
        <v>255</v>
      </c>
    </row>
    <row r="10" spans="1:4" ht="18" customHeight="1">
      <c r="A10" s="26" t="s">
        <v>988</v>
      </c>
      <c r="B10" s="136" t="s">
        <v>214</v>
      </c>
      <c r="C10" s="305">
        <v>0</v>
      </c>
      <c r="D10" s="305">
        <v>0</v>
      </c>
    </row>
    <row r="11" spans="1:4" ht="18" customHeight="1">
      <c r="A11" s="26">
        <v>2</v>
      </c>
      <c r="B11" s="136" t="s">
        <v>215</v>
      </c>
      <c r="C11" s="306">
        <f>SUM(C12:C13)</f>
        <v>230560</v>
      </c>
      <c r="D11" s="306">
        <v>225111</v>
      </c>
    </row>
    <row r="12" spans="1:4" ht="18" customHeight="1">
      <c r="A12" s="26" t="s">
        <v>989</v>
      </c>
      <c r="B12" s="136" t="s">
        <v>213</v>
      </c>
      <c r="C12" s="306">
        <f>170733+11</f>
        <v>170744</v>
      </c>
      <c r="D12" s="306">
        <v>68773</v>
      </c>
    </row>
    <row r="13" spans="1:4" ht="18" customHeight="1">
      <c r="A13" s="26" t="s">
        <v>990</v>
      </c>
      <c r="B13" s="136" t="s">
        <v>214</v>
      </c>
      <c r="C13" s="306">
        <v>59816</v>
      </c>
      <c r="D13" s="306">
        <v>156338</v>
      </c>
    </row>
    <row r="14" spans="1:4" ht="18" customHeight="1">
      <c r="A14" s="26">
        <v>3</v>
      </c>
      <c r="B14" s="136" t="s">
        <v>216</v>
      </c>
      <c r="C14" s="306">
        <f>SUM(C15:C16)</f>
        <v>1640005</v>
      </c>
      <c r="D14" s="306">
        <v>887388</v>
      </c>
    </row>
    <row r="15" spans="1:4" ht="18" customHeight="1">
      <c r="A15" s="26" t="s">
        <v>46</v>
      </c>
      <c r="B15" s="136" t="s">
        <v>213</v>
      </c>
      <c r="C15" s="306">
        <f>101622+639</f>
        <v>102261</v>
      </c>
      <c r="D15" s="306">
        <v>56444</v>
      </c>
    </row>
    <row r="16" spans="1:4" ht="18" customHeight="1">
      <c r="A16" s="26" t="s">
        <v>48</v>
      </c>
      <c r="B16" s="136" t="s">
        <v>214</v>
      </c>
      <c r="C16" s="306">
        <v>1537744</v>
      </c>
      <c r="D16" s="306">
        <v>830944</v>
      </c>
    </row>
    <row r="17" spans="1:4" ht="18" customHeight="1">
      <c r="A17" s="26">
        <v>4</v>
      </c>
      <c r="B17" s="136" t="s">
        <v>217</v>
      </c>
      <c r="C17" s="306">
        <f>C8+C11+C14</f>
        <v>1870629</v>
      </c>
      <c r="D17" s="306">
        <v>1112754</v>
      </c>
    </row>
    <row r="18" spans="1:4">
      <c r="C18" s="254" t="s">
        <v>612</v>
      </c>
    </row>
    <row r="19" spans="1:4">
      <c r="D19" s="118"/>
    </row>
    <row r="105" spans="1:1">
      <c r="A105" s="141" t="s">
        <v>1005</v>
      </c>
    </row>
    <row r="201" spans="4:4">
      <c r="D201" s="139"/>
    </row>
  </sheetData>
  <sheetProtection selectLockedCells="1" selectUnlockedCells="1"/>
  <phoneticPr fontId="59" type="noConversion"/>
  <pageMargins left="0.98425196850393704" right="0.15748031496062992" top="0.78740157480314965" bottom="0.27559055118110237" header="0.15748031496062992" footer="0.19685039370078741"/>
  <pageSetup paperSize="9" scale="90"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sheetPr>
    <tabColor rgb="FFFFFF00"/>
  </sheetPr>
  <dimension ref="A1:H104"/>
  <sheetViews>
    <sheetView tabSelected="1" topLeftCell="A26" zoomScaleNormal="85" workbookViewId="0">
      <selection activeCell="A45" sqref="A45"/>
    </sheetView>
  </sheetViews>
  <sheetFormatPr defaultColWidth="10.75" defaultRowHeight="12.75"/>
  <cols>
    <col min="1" max="1" width="58" style="50" customWidth="1"/>
    <col min="2" max="2" width="10.5" style="50" customWidth="1"/>
    <col min="3" max="7" width="9.25" style="50" customWidth="1"/>
    <col min="8" max="8" width="11.625" style="50" bestFit="1" customWidth="1"/>
    <col min="9" max="16384" width="10.75" style="50"/>
  </cols>
  <sheetData>
    <row r="1" spans="1:8" ht="63.75" customHeight="1">
      <c r="A1" s="504" t="s">
        <v>569</v>
      </c>
      <c r="B1" s="504"/>
      <c r="C1" s="504"/>
      <c r="D1" s="504"/>
      <c r="E1" s="504"/>
      <c r="F1" s="504"/>
      <c r="G1" s="504"/>
      <c r="H1" s="504"/>
    </row>
    <row r="2" spans="1:8" ht="10.5" customHeight="1">
      <c r="A2" s="134"/>
      <c r="B2" s="134"/>
      <c r="C2" s="272"/>
      <c r="D2" s="272"/>
      <c r="E2" s="272"/>
      <c r="F2" s="272"/>
      <c r="G2" s="272"/>
      <c r="H2" s="134"/>
    </row>
    <row r="3" spans="1:8">
      <c r="A3" s="134"/>
      <c r="B3" s="134"/>
      <c r="C3" s="272"/>
      <c r="D3" s="272"/>
      <c r="E3" s="272"/>
      <c r="F3" s="272"/>
      <c r="G3" s="272"/>
      <c r="H3" s="134"/>
    </row>
    <row r="4" spans="1:8">
      <c r="H4" s="16" t="s">
        <v>1008</v>
      </c>
    </row>
    <row r="5" spans="1:8" ht="43.5" customHeight="1">
      <c r="A5" s="95" t="s">
        <v>1070</v>
      </c>
      <c r="B5" s="95" t="s">
        <v>1071</v>
      </c>
      <c r="C5" s="113" t="s">
        <v>747</v>
      </c>
      <c r="D5" s="113" t="s">
        <v>745</v>
      </c>
      <c r="E5" s="113" t="s">
        <v>748</v>
      </c>
      <c r="F5" s="113" t="s">
        <v>744</v>
      </c>
      <c r="G5" s="113" t="s">
        <v>745</v>
      </c>
      <c r="H5" s="113" t="s">
        <v>746</v>
      </c>
    </row>
    <row r="6" spans="1:8" ht="15" customHeight="1">
      <c r="A6" s="95">
        <v>1</v>
      </c>
      <c r="B6" s="95">
        <v>2</v>
      </c>
      <c r="C6" s="98">
        <v>3</v>
      </c>
      <c r="D6" s="98">
        <v>4</v>
      </c>
      <c r="E6" s="98">
        <v>5</v>
      </c>
      <c r="F6" s="98"/>
      <c r="G6" s="98"/>
      <c r="H6" s="95">
        <v>6</v>
      </c>
    </row>
    <row r="7" spans="1:8" ht="15" customHeight="1">
      <c r="A7" s="376" t="s">
        <v>1072</v>
      </c>
      <c r="B7" s="377">
        <v>21</v>
      </c>
      <c r="C7" s="378">
        <v>386333</v>
      </c>
      <c r="D7" s="340">
        <v>0</v>
      </c>
      <c r="E7" s="379">
        <f t="shared" ref="E7:E26" si="0">C7+D7</f>
        <v>386333</v>
      </c>
      <c r="F7" s="379">
        <v>328353</v>
      </c>
      <c r="G7" s="340">
        <v>0</v>
      </c>
      <c r="H7" s="262">
        <v>328353</v>
      </c>
    </row>
    <row r="8" spans="1:8" ht="15" customHeight="1">
      <c r="A8" s="376" t="s">
        <v>1073</v>
      </c>
      <c r="B8" s="377">
        <v>21</v>
      </c>
      <c r="C8" s="378">
        <v>-190908</v>
      </c>
      <c r="D8" s="340">
        <v>0</v>
      </c>
      <c r="E8" s="379">
        <f t="shared" si="0"/>
        <v>-190908</v>
      </c>
      <c r="F8" s="379">
        <v>-116874</v>
      </c>
      <c r="G8" s="340">
        <v>0</v>
      </c>
      <c r="H8" s="262">
        <v>-116874</v>
      </c>
    </row>
    <row r="9" spans="1:8" ht="15" customHeight="1">
      <c r="A9" s="380" t="s">
        <v>1074</v>
      </c>
      <c r="B9" s="377"/>
      <c r="C9" s="381">
        <v>195425</v>
      </c>
      <c r="D9" s="340">
        <v>0</v>
      </c>
      <c r="E9" s="381">
        <f t="shared" si="0"/>
        <v>195425</v>
      </c>
      <c r="F9" s="381">
        <v>211479</v>
      </c>
      <c r="G9" s="340">
        <v>0</v>
      </c>
      <c r="H9" s="366">
        <v>211479</v>
      </c>
    </row>
    <row r="10" spans="1:8" ht="15" customHeight="1">
      <c r="A10" s="376" t="s">
        <v>1075</v>
      </c>
      <c r="B10" s="377">
        <v>22</v>
      </c>
      <c r="C10" s="378">
        <v>90537</v>
      </c>
      <c r="D10" s="340">
        <v>0</v>
      </c>
      <c r="E10" s="379">
        <f t="shared" si="0"/>
        <v>90537</v>
      </c>
      <c r="F10" s="379">
        <v>64345</v>
      </c>
      <c r="G10" s="340">
        <v>0</v>
      </c>
      <c r="H10" s="262">
        <v>64345</v>
      </c>
    </row>
    <row r="11" spans="1:8" ht="15" customHeight="1">
      <c r="A11" s="376" t="s">
        <v>1076</v>
      </c>
      <c r="B11" s="377">
        <v>22</v>
      </c>
      <c r="C11" s="378">
        <v>-7266</v>
      </c>
      <c r="D11" s="340">
        <v>0</v>
      </c>
      <c r="E11" s="379">
        <f t="shared" si="0"/>
        <v>-7266</v>
      </c>
      <c r="F11" s="379">
        <v>-4061</v>
      </c>
      <c r="G11" s="340">
        <v>0</v>
      </c>
      <c r="H11" s="262">
        <v>-4061</v>
      </c>
    </row>
    <row r="12" spans="1:8" ht="15" customHeight="1">
      <c r="A12" s="376" t="s">
        <v>1077</v>
      </c>
      <c r="B12" s="377"/>
      <c r="C12" s="378">
        <v>3685</v>
      </c>
      <c r="D12" s="340">
        <v>0</v>
      </c>
      <c r="E12" s="379">
        <f t="shared" si="0"/>
        <v>3685</v>
      </c>
      <c r="F12" s="259">
        <v>0</v>
      </c>
      <c r="G12" s="340">
        <v>0</v>
      </c>
      <c r="H12" s="382">
        <v>0</v>
      </c>
    </row>
    <row r="13" spans="1:8" ht="15" customHeight="1">
      <c r="A13" s="376" t="s">
        <v>1078</v>
      </c>
      <c r="B13" s="377" t="s">
        <v>612</v>
      </c>
      <c r="C13" s="259">
        <v>0</v>
      </c>
      <c r="D13" s="340">
        <v>0</v>
      </c>
      <c r="E13" s="340">
        <f t="shared" si="0"/>
        <v>0</v>
      </c>
      <c r="F13" s="259">
        <v>0</v>
      </c>
      <c r="G13" s="340">
        <v>0</v>
      </c>
      <c r="H13" s="382">
        <v>0</v>
      </c>
    </row>
    <row r="14" spans="1:8" ht="44.25" customHeight="1">
      <c r="A14" s="376" t="s">
        <v>1079</v>
      </c>
      <c r="B14" s="377"/>
      <c r="C14" s="259">
        <v>0</v>
      </c>
      <c r="D14" s="340">
        <v>0</v>
      </c>
      <c r="E14" s="340">
        <f t="shared" si="0"/>
        <v>0</v>
      </c>
      <c r="F14" s="259">
        <v>0</v>
      </c>
      <c r="G14" s="340">
        <v>0</v>
      </c>
      <c r="H14" s="382">
        <v>0</v>
      </c>
    </row>
    <row r="15" spans="1:8" ht="15" customHeight="1">
      <c r="A15" s="376" t="s">
        <v>1080</v>
      </c>
      <c r="B15" s="377" t="s">
        <v>612</v>
      </c>
      <c r="C15" s="259">
        <v>0</v>
      </c>
      <c r="D15" s="340">
        <v>0</v>
      </c>
      <c r="E15" s="340">
        <f t="shared" si="0"/>
        <v>0</v>
      </c>
      <c r="F15" s="259">
        <v>0</v>
      </c>
      <c r="G15" s="340">
        <v>0</v>
      </c>
      <c r="H15" s="382">
        <v>0</v>
      </c>
    </row>
    <row r="16" spans="1:8" ht="15" customHeight="1">
      <c r="A16" s="376" t="s">
        <v>1081</v>
      </c>
      <c r="B16" s="377"/>
      <c r="C16" s="378">
        <v>8829</v>
      </c>
      <c r="D16" s="340">
        <v>0</v>
      </c>
      <c r="E16" s="379">
        <f t="shared" si="0"/>
        <v>8829</v>
      </c>
      <c r="F16" s="379">
        <v>8237</v>
      </c>
      <c r="G16" s="340">
        <v>0</v>
      </c>
      <c r="H16" s="262">
        <v>8237</v>
      </c>
    </row>
    <row r="17" spans="1:8" ht="15" customHeight="1">
      <c r="A17" s="376" t="s">
        <v>1052</v>
      </c>
      <c r="B17" s="377"/>
      <c r="C17" s="378">
        <v>2765</v>
      </c>
      <c r="D17" s="340">
        <v>0</v>
      </c>
      <c r="E17" s="379">
        <f t="shared" si="0"/>
        <v>2765</v>
      </c>
      <c r="F17" s="379">
        <v>-882</v>
      </c>
      <c r="G17" s="340">
        <v>0</v>
      </c>
      <c r="H17" s="262">
        <v>-882</v>
      </c>
    </row>
    <row r="18" spans="1:8" ht="15" customHeight="1">
      <c r="A18" s="376" t="s">
        <v>1082</v>
      </c>
      <c r="B18" s="377"/>
      <c r="C18" s="259">
        <v>0</v>
      </c>
      <c r="D18" s="340">
        <v>0</v>
      </c>
      <c r="E18" s="340">
        <f t="shared" si="0"/>
        <v>0</v>
      </c>
      <c r="F18" s="259">
        <v>0</v>
      </c>
      <c r="G18" s="340">
        <v>0</v>
      </c>
      <c r="H18" s="382">
        <v>0</v>
      </c>
    </row>
    <row r="19" spans="1:8" ht="33.75" customHeight="1">
      <c r="A19" s="376" t="s">
        <v>1083</v>
      </c>
      <c r="B19" s="377" t="s">
        <v>612</v>
      </c>
      <c r="C19" s="259">
        <v>0</v>
      </c>
      <c r="D19" s="340">
        <v>0</v>
      </c>
      <c r="E19" s="340">
        <f t="shared" si="0"/>
        <v>0</v>
      </c>
      <c r="F19" s="259">
        <v>0</v>
      </c>
      <c r="G19" s="340">
        <v>0</v>
      </c>
      <c r="H19" s="382">
        <v>0</v>
      </c>
    </row>
    <row r="20" spans="1:8" ht="30.75" customHeight="1">
      <c r="A20" s="376" t="s">
        <v>1084</v>
      </c>
      <c r="B20" s="377" t="s">
        <v>612</v>
      </c>
      <c r="C20" s="259">
        <v>0</v>
      </c>
      <c r="D20" s="340">
        <v>0</v>
      </c>
      <c r="E20" s="340">
        <f t="shared" si="0"/>
        <v>0</v>
      </c>
      <c r="F20" s="259">
        <v>0</v>
      </c>
      <c r="G20" s="340">
        <v>0</v>
      </c>
      <c r="H20" s="382">
        <v>0</v>
      </c>
    </row>
    <row r="21" spans="1:8" ht="15" customHeight="1">
      <c r="A21" s="376" t="s">
        <v>1085</v>
      </c>
      <c r="B21" s="377">
        <v>8</v>
      </c>
      <c r="C21" s="378">
        <v>-36893</v>
      </c>
      <c r="D21" s="340">
        <v>0</v>
      </c>
      <c r="E21" s="379">
        <f t="shared" si="0"/>
        <v>-36893</v>
      </c>
      <c r="F21" s="379">
        <v>-68982</v>
      </c>
      <c r="G21" s="379">
        <v>-319</v>
      </c>
      <c r="H21" s="262">
        <v>-69301</v>
      </c>
    </row>
    <row r="22" spans="1:8" ht="30.75" customHeight="1">
      <c r="A22" s="376" t="s">
        <v>1086</v>
      </c>
      <c r="B22" s="377">
        <v>10</v>
      </c>
      <c r="C22" s="378">
        <v>-294</v>
      </c>
      <c r="D22" s="340">
        <v>0</v>
      </c>
      <c r="E22" s="379">
        <f t="shared" si="0"/>
        <v>-294</v>
      </c>
      <c r="F22" s="379">
        <v>-778</v>
      </c>
      <c r="G22" s="379">
        <v>-13</v>
      </c>
      <c r="H22" s="262">
        <v>-791</v>
      </c>
    </row>
    <row r="23" spans="1:8" ht="15" customHeight="1">
      <c r="A23" s="376" t="s">
        <v>1087</v>
      </c>
      <c r="B23" s="377" t="s">
        <v>612</v>
      </c>
      <c r="C23" s="259">
        <v>0</v>
      </c>
      <c r="D23" s="340">
        <v>0</v>
      </c>
      <c r="E23" s="340">
        <f t="shared" si="0"/>
        <v>0</v>
      </c>
      <c r="F23" s="340">
        <v>0</v>
      </c>
      <c r="G23" s="340">
        <v>0</v>
      </c>
      <c r="H23" s="382">
        <v>0</v>
      </c>
    </row>
    <row r="24" spans="1:8" ht="15" customHeight="1">
      <c r="A24" s="376" t="s">
        <v>1088</v>
      </c>
      <c r="B24" s="377" t="s">
        <v>612</v>
      </c>
      <c r="C24" s="259">
        <v>0</v>
      </c>
      <c r="D24" s="340">
        <v>0</v>
      </c>
      <c r="E24" s="340">
        <f t="shared" si="0"/>
        <v>0</v>
      </c>
      <c r="F24" s="340">
        <v>0</v>
      </c>
      <c r="G24" s="340">
        <v>0</v>
      </c>
      <c r="H24" s="382">
        <v>0</v>
      </c>
    </row>
    <row r="25" spans="1:8" ht="15" customHeight="1">
      <c r="A25" s="376" t="s">
        <v>1089</v>
      </c>
      <c r="B25" s="377">
        <v>14</v>
      </c>
      <c r="C25" s="378">
        <v>3</v>
      </c>
      <c r="D25" s="340">
        <v>0</v>
      </c>
      <c r="E25" s="379">
        <f t="shared" si="0"/>
        <v>3</v>
      </c>
      <c r="F25" s="379">
        <v>-26</v>
      </c>
      <c r="G25" s="340">
        <v>0</v>
      </c>
      <c r="H25" s="262">
        <v>-26</v>
      </c>
    </row>
    <row r="26" spans="1:8" ht="15" customHeight="1">
      <c r="A26" s="376" t="s">
        <v>1090</v>
      </c>
      <c r="B26" s="377">
        <v>23</v>
      </c>
      <c r="C26" s="378">
        <v>951</v>
      </c>
      <c r="D26" s="340">
        <v>0</v>
      </c>
      <c r="E26" s="379">
        <f t="shared" si="0"/>
        <v>951</v>
      </c>
      <c r="F26" s="379">
        <v>910</v>
      </c>
      <c r="G26" s="340">
        <v>0</v>
      </c>
      <c r="H26" s="262">
        <v>910</v>
      </c>
    </row>
    <row r="27" spans="1:8" ht="15" customHeight="1">
      <c r="A27" s="376" t="s">
        <v>1091</v>
      </c>
      <c r="B27" s="377">
        <v>24</v>
      </c>
      <c r="C27" s="378">
        <f>-242385-1</f>
        <v>-242386</v>
      </c>
      <c r="D27" s="378">
        <f>-(-81+81-14)</f>
        <v>14</v>
      </c>
      <c r="E27" s="378">
        <f>C27+D27</f>
        <v>-242372</v>
      </c>
      <c r="F27" s="378">
        <v>-204420</v>
      </c>
      <c r="G27" s="378">
        <v>-95</v>
      </c>
      <c r="H27" s="263">
        <v>-204515</v>
      </c>
    </row>
    <row r="28" spans="1:8" ht="15" customHeight="1">
      <c r="A28" s="376" t="s">
        <v>1053</v>
      </c>
      <c r="B28" s="377" t="s">
        <v>612</v>
      </c>
      <c r="C28" s="259">
        <v>0</v>
      </c>
      <c r="D28" s="259">
        <v>0</v>
      </c>
      <c r="E28" s="259">
        <v>0</v>
      </c>
      <c r="F28" s="259">
        <v>0</v>
      </c>
      <c r="G28" s="259">
        <v>0</v>
      </c>
      <c r="H28" s="382">
        <v>0</v>
      </c>
    </row>
    <row r="29" spans="1:8" ht="15" customHeight="1">
      <c r="A29" s="380" t="s">
        <v>1092</v>
      </c>
      <c r="B29" s="377"/>
      <c r="C29" s="381">
        <f>SUM(C9:C27)</f>
        <v>15356</v>
      </c>
      <c r="D29" s="378">
        <f>-(-81+81-14)</f>
        <v>14</v>
      </c>
      <c r="E29" s="383">
        <f>C29+D29</f>
        <v>15370</v>
      </c>
      <c r="F29" s="383">
        <v>5822</v>
      </c>
      <c r="G29" s="383">
        <v>-427</v>
      </c>
      <c r="H29" s="384">
        <v>5395</v>
      </c>
    </row>
    <row r="30" spans="1:8" ht="15" customHeight="1">
      <c r="A30" s="376" t="s">
        <v>1093</v>
      </c>
      <c r="B30" s="377">
        <v>25</v>
      </c>
      <c r="C30" s="378">
        <v>-4449</v>
      </c>
      <c r="D30" s="378">
        <f>-(17+3-13)</f>
        <v>-7</v>
      </c>
      <c r="E30" s="378">
        <f>C30+D30</f>
        <v>-4456</v>
      </c>
      <c r="F30" s="378">
        <v>-2799</v>
      </c>
      <c r="G30" s="378">
        <v>96</v>
      </c>
      <c r="H30" s="263">
        <v>-2703</v>
      </c>
    </row>
    <row r="31" spans="1:8" ht="15" customHeight="1">
      <c r="A31" s="376" t="s">
        <v>1054</v>
      </c>
      <c r="B31" s="377"/>
      <c r="C31" s="378">
        <f>C29+C30</f>
        <v>10907</v>
      </c>
      <c r="D31" s="378">
        <f>D29+D30</f>
        <v>7</v>
      </c>
      <c r="E31" s="378">
        <f>E29+E30</f>
        <v>10914</v>
      </c>
      <c r="F31" s="378">
        <v>3023</v>
      </c>
      <c r="G31" s="378">
        <v>-331</v>
      </c>
      <c r="H31" s="263">
        <v>2692</v>
      </c>
    </row>
    <row r="32" spans="1:8" ht="15" customHeight="1">
      <c r="A32" s="376" t="s">
        <v>1094</v>
      </c>
      <c r="B32" s="377" t="s">
        <v>612</v>
      </c>
      <c r="C32" s="259">
        <v>0</v>
      </c>
      <c r="D32" s="259">
        <v>0</v>
      </c>
      <c r="E32" s="259">
        <v>0</v>
      </c>
      <c r="F32" s="259">
        <v>0</v>
      </c>
      <c r="G32" s="259">
        <v>0</v>
      </c>
      <c r="H32" s="382">
        <v>0</v>
      </c>
    </row>
    <row r="33" spans="1:8" ht="15" customHeight="1">
      <c r="A33" s="380" t="s">
        <v>1055</v>
      </c>
      <c r="B33" s="377"/>
      <c r="C33" s="381">
        <f>10908</f>
        <v>10908</v>
      </c>
      <c r="D33" s="381">
        <v>7</v>
      </c>
      <c r="E33" s="381">
        <f>C33+D33</f>
        <v>10915</v>
      </c>
      <c r="F33" s="381">
        <v>3023</v>
      </c>
      <c r="G33" s="381">
        <v>-331</v>
      </c>
      <c r="H33" s="366">
        <v>2692</v>
      </c>
    </row>
    <row r="34" spans="1:8" ht="15" customHeight="1">
      <c r="A34" s="376" t="s">
        <v>1095</v>
      </c>
      <c r="B34" s="377"/>
      <c r="C34" s="161"/>
      <c r="D34" s="161"/>
      <c r="E34" s="161"/>
      <c r="F34" s="161"/>
      <c r="G34" s="161"/>
      <c r="H34" s="385"/>
    </row>
    <row r="35" spans="1:8" ht="15" customHeight="1">
      <c r="A35" s="376" t="s">
        <v>1063</v>
      </c>
      <c r="B35" s="377"/>
      <c r="C35" s="161"/>
      <c r="D35" s="161"/>
      <c r="E35" s="161"/>
      <c r="F35" s="161"/>
      <c r="G35" s="161"/>
      <c r="H35" s="386" t="s">
        <v>612</v>
      </c>
    </row>
    <row r="36" spans="1:8" ht="15" customHeight="1">
      <c r="A36" s="376" t="s">
        <v>1064</v>
      </c>
      <c r="B36" s="377"/>
      <c r="C36" s="161"/>
      <c r="D36" s="161"/>
      <c r="E36" s="161"/>
      <c r="F36" s="161"/>
      <c r="G36" s="161"/>
      <c r="H36" s="385"/>
    </row>
    <row r="37" spans="1:8" ht="15" customHeight="1">
      <c r="A37" s="376" t="s">
        <v>1065</v>
      </c>
      <c r="B37" s="377">
        <v>26</v>
      </c>
      <c r="C37" s="387"/>
      <c r="D37" s="387"/>
      <c r="E37" s="342"/>
      <c r="F37" s="342"/>
      <c r="G37" s="342"/>
      <c r="H37" s="385"/>
    </row>
    <row r="38" spans="1:8" ht="15" customHeight="1">
      <c r="A38" s="376" t="s">
        <v>1140</v>
      </c>
      <c r="B38" s="377"/>
      <c r="C38" s="342">
        <v>0.43</v>
      </c>
      <c r="D38" s="340">
        <v>0</v>
      </c>
      <c r="E38" s="342">
        <f>C38+D38</f>
        <v>0.43</v>
      </c>
      <c r="F38" s="342">
        <v>0.12</v>
      </c>
      <c r="G38" s="259">
        <v>0</v>
      </c>
      <c r="H38" s="342">
        <v>0.11</v>
      </c>
    </row>
    <row r="39" spans="1:8" ht="15" customHeight="1">
      <c r="A39" s="376" t="s">
        <v>1067</v>
      </c>
      <c r="B39" s="377"/>
      <c r="C39" s="387"/>
      <c r="D39" s="387"/>
      <c r="E39" s="387"/>
      <c r="F39" s="387"/>
      <c r="G39" s="387"/>
      <c r="H39" s="388"/>
    </row>
    <row r="40" spans="1:8" ht="15" customHeight="1">
      <c r="A40" s="376" t="s">
        <v>1068</v>
      </c>
      <c r="B40" s="377" t="s">
        <v>612</v>
      </c>
      <c r="C40" s="387"/>
      <c r="D40" s="387"/>
      <c r="E40" s="387"/>
      <c r="F40" s="387"/>
      <c r="G40" s="387"/>
      <c r="H40" s="388"/>
    </row>
    <row r="41" spans="1:8" ht="15" customHeight="1">
      <c r="A41" s="376" t="s">
        <v>1066</v>
      </c>
      <c r="B41" s="377"/>
      <c r="C41" s="387"/>
      <c r="D41" s="387"/>
      <c r="E41" s="387"/>
      <c r="F41" s="387"/>
      <c r="G41" s="387"/>
      <c r="H41" s="388"/>
    </row>
    <row r="42" spans="1:8" ht="15" customHeight="1">
      <c r="A42" s="376" t="s">
        <v>1067</v>
      </c>
      <c r="B42" s="377"/>
      <c r="C42" s="387"/>
      <c r="D42" s="387"/>
      <c r="E42" s="387"/>
      <c r="F42" s="387"/>
      <c r="G42" s="387"/>
      <c r="H42" s="388"/>
    </row>
    <row r="43" spans="1:8" ht="15" customHeight="1">
      <c r="A43" s="376" t="s">
        <v>1096</v>
      </c>
      <c r="B43" s="377" t="s">
        <v>612</v>
      </c>
      <c r="C43" s="161"/>
      <c r="D43" s="161"/>
      <c r="E43" s="161"/>
      <c r="F43" s="161"/>
      <c r="G43" s="161"/>
      <c r="H43" s="342"/>
    </row>
    <row r="44" spans="1:8" ht="15" customHeight="1">
      <c r="A44" s="376" t="s">
        <v>1141</v>
      </c>
      <c r="B44" s="377"/>
      <c r="C44" s="342">
        <v>0.43</v>
      </c>
      <c r="D44" s="340">
        <v>0</v>
      </c>
      <c r="E44" s="342">
        <f>C44+D44</f>
        <v>0.43</v>
      </c>
      <c r="F44" s="342">
        <v>0.12</v>
      </c>
      <c r="G44" s="259">
        <v>0</v>
      </c>
      <c r="H44" s="342">
        <v>0.11</v>
      </c>
    </row>
    <row r="45" spans="1:8" ht="15" customHeight="1">
      <c r="A45" s="376" t="s">
        <v>1069</v>
      </c>
      <c r="B45" s="377"/>
      <c r="C45" s="161"/>
      <c r="D45" s="161"/>
      <c r="E45" s="161"/>
      <c r="F45" s="161"/>
      <c r="G45" s="161"/>
      <c r="H45" s="386" t="s">
        <v>612</v>
      </c>
    </row>
    <row r="47" spans="1:8" s="9" customFormat="1" ht="12">
      <c r="A47" s="270" t="s">
        <v>1050</v>
      </c>
      <c r="C47" s="270"/>
      <c r="D47" s="270"/>
      <c r="E47" s="270"/>
      <c r="F47" s="270"/>
      <c r="G47" s="270"/>
      <c r="H47" s="270"/>
    </row>
    <row r="48" spans="1:8" s="9" customFormat="1" ht="21.75" customHeight="1">
      <c r="A48" s="270" t="s">
        <v>705</v>
      </c>
      <c r="B48" s="270"/>
      <c r="C48" s="270"/>
      <c r="D48" s="270"/>
      <c r="E48" s="270"/>
      <c r="F48" s="270"/>
      <c r="G48" s="270"/>
    </row>
    <row r="49" spans="1:8" s="9" customFormat="1" ht="12">
      <c r="A49" s="270"/>
      <c r="B49" s="270" t="s">
        <v>844</v>
      </c>
      <c r="C49" s="270"/>
      <c r="D49" s="270"/>
      <c r="E49" s="270"/>
      <c r="F49" s="270"/>
      <c r="G49" s="270"/>
    </row>
    <row r="50" spans="1:8" s="9" customFormat="1" ht="12">
      <c r="A50" s="140" t="s">
        <v>699</v>
      </c>
      <c r="C50" s="270"/>
      <c r="D50" s="270"/>
      <c r="E50" s="270"/>
      <c r="F50" s="270"/>
      <c r="G50" s="270"/>
      <c r="H50" s="270" t="s">
        <v>700</v>
      </c>
    </row>
    <row r="51" spans="1:8" s="9" customFormat="1" ht="61.5" customHeight="1">
      <c r="A51" s="8" t="s">
        <v>703</v>
      </c>
      <c r="B51" s="270"/>
      <c r="C51" s="270"/>
      <c r="D51" s="270"/>
      <c r="E51" s="270"/>
      <c r="F51" s="270"/>
      <c r="G51" s="270"/>
      <c r="H51" s="270" t="s">
        <v>704</v>
      </c>
    </row>
    <row r="52" spans="1:8" s="9" customFormat="1" ht="12">
      <c r="A52" s="270" t="s">
        <v>701</v>
      </c>
      <c r="C52" s="270"/>
      <c r="D52" s="270"/>
      <c r="E52" s="270"/>
      <c r="F52" s="270"/>
      <c r="G52" s="270"/>
      <c r="H52" s="271" t="s">
        <v>612</v>
      </c>
    </row>
    <row r="53" spans="1:8" s="9" customFormat="1" ht="12">
      <c r="A53" s="270" t="s">
        <v>702</v>
      </c>
      <c r="C53" s="270"/>
      <c r="D53" s="270"/>
      <c r="E53" s="270"/>
      <c r="F53" s="270"/>
      <c r="G53" s="270"/>
    </row>
    <row r="54" spans="1:8">
      <c r="A54" s="503"/>
      <c r="B54" s="503"/>
      <c r="C54" s="53"/>
      <c r="D54" s="53"/>
      <c r="E54" s="53"/>
      <c r="F54" s="53"/>
      <c r="G54" s="53"/>
      <c r="H54" s="45"/>
    </row>
    <row r="55" spans="1:8" ht="12.75" customHeight="1">
      <c r="A55" s="503"/>
      <c r="B55" s="503"/>
      <c r="C55" s="272"/>
      <c r="D55" s="272"/>
      <c r="E55" s="272"/>
      <c r="F55" s="272"/>
      <c r="G55" s="272"/>
      <c r="H55" s="134"/>
    </row>
    <row r="56" spans="1:8" ht="12.75" customHeight="1">
      <c r="B56" s="67"/>
    </row>
    <row r="104" spans="1:1">
      <c r="A104" s="146" t="s">
        <v>1005</v>
      </c>
    </row>
  </sheetData>
  <sheetProtection selectLockedCells="1" selectUnlockedCells="1"/>
  <mergeCells count="3">
    <mergeCell ref="A55:B55"/>
    <mergeCell ref="A1:H1"/>
    <mergeCell ref="A54:B54"/>
  </mergeCells>
  <phoneticPr fontId="59" type="noConversion"/>
  <pageMargins left="0.78740157480314965" right="0.15748031496062992" top="0.19685039370078741" bottom="0.27559055118110237" header="0.15748031496062992" footer="0.19685039370078741"/>
  <pageSetup paperSize="9" scale="65" firstPageNumber="0"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sheetPr>
    <tabColor rgb="FFFFFF00"/>
  </sheetPr>
  <dimension ref="A2:F203"/>
  <sheetViews>
    <sheetView zoomScale="87" zoomScaleNormal="87" workbookViewId="0">
      <selection activeCell="B8" sqref="B8:B15"/>
    </sheetView>
  </sheetViews>
  <sheetFormatPr defaultColWidth="10.75" defaultRowHeight="12.75"/>
  <cols>
    <col min="1" max="1" width="8.75" style="1" customWidth="1"/>
    <col min="2" max="2" width="32.625" style="1" customWidth="1"/>
    <col min="3" max="3" width="12.625" style="1" customWidth="1"/>
    <col min="4" max="4" width="12.25" style="1" customWidth="1"/>
    <col min="5" max="5" width="11.875" style="1" customWidth="1"/>
    <col min="6" max="16384" width="10.75" style="1"/>
  </cols>
  <sheetData>
    <row r="2" spans="1:6" ht="18.75" customHeight="1">
      <c r="A2" s="1" t="s">
        <v>799</v>
      </c>
    </row>
    <row r="3" spans="1:6" ht="24" customHeight="1">
      <c r="F3" s="60" t="s">
        <v>1008</v>
      </c>
    </row>
    <row r="4" spans="1:6" ht="21" customHeight="1">
      <c r="A4" s="538" t="s">
        <v>52</v>
      </c>
      <c r="B4" s="538" t="s">
        <v>218</v>
      </c>
      <c r="C4" s="538" t="s">
        <v>568</v>
      </c>
      <c r="D4" s="539"/>
      <c r="E4" s="529" t="s">
        <v>559</v>
      </c>
      <c r="F4" s="529"/>
    </row>
    <row r="5" spans="1:6" ht="20.25" customHeight="1">
      <c r="A5" s="538"/>
      <c r="B5" s="538"/>
      <c r="C5" s="31" t="s">
        <v>219</v>
      </c>
      <c r="D5" s="71" t="s">
        <v>220</v>
      </c>
      <c r="E5" s="95" t="s">
        <v>219</v>
      </c>
      <c r="F5" s="95" t="s">
        <v>220</v>
      </c>
    </row>
    <row r="6" spans="1:6" ht="17.25" customHeight="1">
      <c r="A6" s="128">
        <v>1</v>
      </c>
      <c r="B6" s="128">
        <v>2</v>
      </c>
      <c r="C6" s="128">
        <v>3</v>
      </c>
      <c r="D6" s="175">
        <v>4</v>
      </c>
      <c r="E6" s="274">
        <v>5</v>
      </c>
      <c r="F6" s="274">
        <v>6</v>
      </c>
    </row>
    <row r="7" spans="1:6" ht="30" customHeight="1">
      <c r="A7" s="316">
        <v>1</v>
      </c>
      <c r="B7" s="202" t="s">
        <v>661</v>
      </c>
      <c r="C7" s="102">
        <v>64</v>
      </c>
      <c r="D7" s="315">
        <f>C7/C$15</f>
        <v>3.4213095974784034E-5</v>
      </c>
      <c r="E7" s="102">
        <v>255</v>
      </c>
      <c r="F7" s="315">
        <f t="shared" ref="F7:F15" si="0">E7/E$15</f>
        <v>2.2916119517353046E-4</v>
      </c>
    </row>
    <row r="8" spans="1:6" ht="17.100000000000001" customHeight="1">
      <c r="A8" s="316">
        <v>2</v>
      </c>
      <c r="B8" s="202" t="s">
        <v>627</v>
      </c>
      <c r="C8" s="102">
        <v>2938</v>
      </c>
      <c r="D8" s="315">
        <f t="shared" ref="D8:D15" si="1">C8/C$15</f>
        <v>1.5705949370924297E-3</v>
      </c>
      <c r="E8" s="102">
        <v>2455</v>
      </c>
      <c r="F8" s="315">
        <f t="shared" si="0"/>
        <v>2.2062381731412445E-3</v>
      </c>
    </row>
    <row r="9" spans="1:6" ht="17.100000000000001" customHeight="1">
      <c r="A9" s="316">
        <v>3</v>
      </c>
      <c r="B9" s="202" t="s">
        <v>97</v>
      </c>
      <c r="C9" s="102">
        <v>40033</v>
      </c>
      <c r="D9" s="315">
        <f t="shared" si="1"/>
        <v>2.1400826111852022E-2</v>
      </c>
      <c r="E9" s="102">
        <v>26553</v>
      </c>
      <c r="F9" s="315">
        <f t="shared" si="0"/>
        <v>2.3862420452716686E-2</v>
      </c>
    </row>
    <row r="10" spans="1:6" ht="17.100000000000001" customHeight="1">
      <c r="A10" s="316">
        <v>4</v>
      </c>
      <c r="B10" s="202" t="s">
        <v>628</v>
      </c>
      <c r="C10" s="102">
        <v>86305</v>
      </c>
      <c r="D10" s="315">
        <f t="shared" si="1"/>
        <v>4.6136894501620881E-2</v>
      </c>
      <c r="E10" s="102">
        <v>61294</v>
      </c>
      <c r="F10" s="315">
        <f t="shared" si="0"/>
        <v>5.5083161948887752E-2</v>
      </c>
    </row>
    <row r="11" spans="1:6" ht="17.100000000000001" customHeight="1">
      <c r="A11" s="316">
        <v>5</v>
      </c>
      <c r="B11" s="202" t="s">
        <v>662</v>
      </c>
      <c r="C11" s="102">
        <v>53344.722030000004</v>
      </c>
      <c r="D11" s="315">
        <f t="shared" si="1"/>
        <v>2.8517001477508852E-2</v>
      </c>
      <c r="E11" s="102">
        <v>130560.26926999999</v>
      </c>
      <c r="F11" s="315">
        <f t="shared" si="0"/>
        <v>0.11733077391408298</v>
      </c>
    </row>
    <row r="12" spans="1:6" ht="17.100000000000001" customHeight="1">
      <c r="A12" s="316">
        <v>6</v>
      </c>
      <c r="B12" s="202" t="s">
        <v>629</v>
      </c>
      <c r="C12" s="102">
        <v>45843</v>
      </c>
      <c r="D12" s="315">
        <f t="shared" si="1"/>
        <v>2.4506733730812885E-2</v>
      </c>
      <c r="E12" s="102">
        <v>831</v>
      </c>
      <c r="F12" s="315">
        <f t="shared" si="0"/>
        <v>7.4679589485962278E-4</v>
      </c>
    </row>
    <row r="13" spans="1:6" ht="17.100000000000001" customHeight="1">
      <c r="A13" s="316">
        <v>7</v>
      </c>
      <c r="B13" s="202" t="s">
        <v>663</v>
      </c>
      <c r="C13" s="102">
        <f>1639366+639</f>
        <v>1640005</v>
      </c>
      <c r="D13" s="315">
        <f t="shared" si="1"/>
        <v>0.87671325725196392</v>
      </c>
      <c r="E13" s="102">
        <v>887387.57113000005</v>
      </c>
      <c r="F13" s="315">
        <f t="shared" si="0"/>
        <v>0.79746978973445926</v>
      </c>
    </row>
    <row r="14" spans="1:6" ht="17.100000000000001" customHeight="1">
      <c r="A14" s="316">
        <v>8</v>
      </c>
      <c r="B14" s="202" t="s">
        <v>315</v>
      </c>
      <c r="C14" s="102">
        <f>2085+11</f>
        <v>2096</v>
      </c>
      <c r="D14" s="315">
        <f t="shared" si="1"/>
        <v>1.1204788931741773E-3</v>
      </c>
      <c r="E14" s="102">
        <v>3418</v>
      </c>
      <c r="F14" s="315">
        <f t="shared" si="0"/>
        <v>3.07165868667893E-3</v>
      </c>
    </row>
    <row r="15" spans="1:6" ht="17.100000000000001" customHeight="1">
      <c r="A15" s="316">
        <v>9</v>
      </c>
      <c r="B15" s="202" t="s">
        <v>664</v>
      </c>
      <c r="C15" s="116">
        <f>SUM(C7:C14)</f>
        <v>1870628.7220300001</v>
      </c>
      <c r="D15" s="315">
        <f t="shared" si="1"/>
        <v>1</v>
      </c>
      <c r="E15" s="102">
        <v>1112753.8404000001</v>
      </c>
      <c r="F15" s="315">
        <f t="shared" si="0"/>
        <v>1</v>
      </c>
    </row>
    <row r="16" spans="1:6" ht="19.5" customHeight="1">
      <c r="A16" s="236"/>
      <c r="B16" s="237"/>
      <c r="C16" s="37"/>
      <c r="D16" s="238"/>
      <c r="E16" s="239"/>
      <c r="F16" s="238"/>
    </row>
    <row r="107" spans="1:1">
      <c r="A107" s="141" t="s">
        <v>1005</v>
      </c>
    </row>
    <row r="203" spans="4:4">
      <c r="D203" s="50"/>
    </row>
  </sheetData>
  <sheetProtection selectLockedCells="1" selectUnlockedCells="1"/>
  <mergeCells count="4">
    <mergeCell ref="A4:A5"/>
    <mergeCell ref="B4:B5"/>
    <mergeCell ref="C4:D4"/>
    <mergeCell ref="E4:F4"/>
  </mergeCells>
  <phoneticPr fontId="59" type="noConversion"/>
  <pageMargins left="0.98425196850393704" right="0.15748031496062992" top="0.78740157480314965" bottom="0.27559055118110237" header="0.15748031496062992" footer="0.19685039370078741"/>
  <pageSetup paperSize="9" scale="90" firstPageNumber="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sheetPr>
    <tabColor rgb="FFFFFF00"/>
  </sheetPr>
  <dimension ref="A1:G200"/>
  <sheetViews>
    <sheetView workbookViewId="0">
      <selection sqref="A1:IV1"/>
    </sheetView>
  </sheetViews>
  <sheetFormatPr defaultColWidth="10.75" defaultRowHeight="13.5"/>
  <cols>
    <col min="1" max="1" width="5.125" style="1" customWidth="1"/>
    <col min="2" max="2" width="42.375" style="1" customWidth="1"/>
    <col min="3" max="3" width="7.5" style="1" customWidth="1"/>
    <col min="4" max="4" width="10.5" style="1" customWidth="1"/>
    <col min="5" max="6" width="9.125" style="1" customWidth="1"/>
    <col min="7" max="7" width="8.75" style="1" customWidth="1"/>
  </cols>
  <sheetData>
    <row r="1" spans="1:7" ht="18.75" customHeight="1">
      <c r="A1" s="22" t="s">
        <v>800</v>
      </c>
      <c r="B1" s="5"/>
      <c r="C1" s="5"/>
      <c r="D1" s="5"/>
      <c r="E1" s="5"/>
      <c r="F1" s="5"/>
      <c r="G1" s="5"/>
    </row>
    <row r="2" spans="1:7">
      <c r="A2" s="22"/>
      <c r="B2" s="5"/>
      <c r="C2" s="5"/>
      <c r="D2" s="5"/>
      <c r="E2" s="5"/>
      <c r="F2" s="5"/>
      <c r="G2" s="5"/>
    </row>
    <row r="3" spans="1:7" ht="18" customHeight="1">
      <c r="A3" s="5" t="s">
        <v>801</v>
      </c>
      <c r="B3" s="5"/>
      <c r="C3" s="5"/>
      <c r="D3" s="5"/>
      <c r="E3" s="5"/>
      <c r="F3" s="5"/>
      <c r="G3" s="5"/>
    </row>
    <row r="4" spans="1:7">
      <c r="A4" s="22"/>
      <c r="B4" s="5"/>
      <c r="C4" s="5"/>
      <c r="D4" s="5"/>
      <c r="E4" s="5"/>
      <c r="F4" s="5"/>
      <c r="G4" s="75" t="s">
        <v>1008</v>
      </c>
    </row>
    <row r="5" spans="1:7" ht="54.75" customHeight="1">
      <c r="A5" s="13" t="s">
        <v>52</v>
      </c>
      <c r="B5" s="130" t="s">
        <v>72</v>
      </c>
      <c r="C5" s="91" t="s">
        <v>1010</v>
      </c>
      <c r="D5" s="91" t="s">
        <v>222</v>
      </c>
      <c r="E5" s="91" t="s">
        <v>223</v>
      </c>
      <c r="F5" s="91" t="s">
        <v>101</v>
      </c>
      <c r="G5" s="91" t="s">
        <v>61</v>
      </c>
    </row>
    <row r="6" spans="1:7" ht="17.100000000000001" customHeight="1">
      <c r="A6" s="13">
        <v>1</v>
      </c>
      <c r="B6" s="130">
        <v>2</v>
      </c>
      <c r="C6" s="91">
        <v>3</v>
      </c>
      <c r="D6" s="91">
        <v>4</v>
      </c>
      <c r="E6" s="91">
        <v>5</v>
      </c>
      <c r="F6" s="91">
        <v>6</v>
      </c>
      <c r="G6" s="91">
        <v>7</v>
      </c>
    </row>
    <row r="7" spans="1:7" ht="17.100000000000001" customHeight="1">
      <c r="A7" s="4">
        <v>1</v>
      </c>
      <c r="B7" s="165" t="s">
        <v>224</v>
      </c>
      <c r="C7" s="109"/>
      <c r="D7" s="320">
        <v>12</v>
      </c>
      <c r="E7" s="320">
        <v>0</v>
      </c>
      <c r="F7" s="320">
        <v>0</v>
      </c>
      <c r="G7" s="320">
        <v>12</v>
      </c>
    </row>
    <row r="8" spans="1:7" ht="17.100000000000001" customHeight="1">
      <c r="A8" s="4">
        <v>2</v>
      </c>
      <c r="B8" s="165" t="s">
        <v>225</v>
      </c>
      <c r="C8" s="109"/>
      <c r="D8" s="318">
        <v>0</v>
      </c>
      <c r="E8" s="318">
        <v>0</v>
      </c>
      <c r="F8" s="318">
        <v>0</v>
      </c>
      <c r="G8" s="318">
        <v>0</v>
      </c>
    </row>
    <row r="9" spans="1:7" ht="17.100000000000001" customHeight="1">
      <c r="A9" s="4">
        <v>3</v>
      </c>
      <c r="B9" s="165" t="s">
        <v>226</v>
      </c>
      <c r="C9" s="109"/>
      <c r="D9" s="318">
        <v>0</v>
      </c>
      <c r="E9" s="318">
        <v>0</v>
      </c>
      <c r="F9" s="318">
        <v>0</v>
      </c>
      <c r="G9" s="318">
        <v>0</v>
      </c>
    </row>
    <row r="10" spans="1:7" ht="17.100000000000001" customHeight="1">
      <c r="A10" s="4">
        <v>4</v>
      </c>
      <c r="B10" s="165" t="s">
        <v>227</v>
      </c>
      <c r="C10" s="109"/>
      <c r="D10" s="318">
        <v>0</v>
      </c>
      <c r="E10" s="318">
        <v>0</v>
      </c>
      <c r="F10" s="318">
        <v>84</v>
      </c>
      <c r="G10" s="318">
        <v>84</v>
      </c>
    </row>
    <row r="11" spans="1:7" ht="51" customHeight="1">
      <c r="A11" s="4">
        <v>5</v>
      </c>
      <c r="B11" s="165" t="s">
        <v>228</v>
      </c>
      <c r="C11" s="109"/>
      <c r="D11" s="318">
        <v>0</v>
      </c>
      <c r="E11" s="318">
        <v>0</v>
      </c>
      <c r="F11" s="319">
        <v>-84</v>
      </c>
      <c r="G11" s="319">
        <v>-84</v>
      </c>
    </row>
    <row r="12" spans="1:7" ht="17.100000000000001" customHeight="1">
      <c r="A12" s="4">
        <v>6</v>
      </c>
      <c r="B12" s="165" t="s">
        <v>229</v>
      </c>
      <c r="C12" s="109"/>
      <c r="D12" s="318">
        <v>0</v>
      </c>
      <c r="E12" s="318">
        <v>0</v>
      </c>
      <c r="F12" s="318">
        <v>0</v>
      </c>
      <c r="G12" s="318">
        <v>0</v>
      </c>
    </row>
    <row r="13" spans="1:7" ht="17.100000000000001" customHeight="1">
      <c r="A13" s="4">
        <v>7</v>
      </c>
      <c r="B13" s="165" t="s">
        <v>230</v>
      </c>
      <c r="C13" s="109"/>
      <c r="D13" s="318">
        <v>0</v>
      </c>
      <c r="E13" s="318">
        <v>0</v>
      </c>
      <c r="F13" s="318">
        <v>0</v>
      </c>
      <c r="G13" s="318">
        <v>0</v>
      </c>
    </row>
    <row r="14" spans="1:7" ht="17.100000000000001" customHeight="1">
      <c r="A14" s="4">
        <v>8</v>
      </c>
      <c r="B14" s="165" t="s">
        <v>75</v>
      </c>
      <c r="C14" s="109"/>
      <c r="D14" s="318">
        <v>0</v>
      </c>
      <c r="E14" s="318">
        <v>0</v>
      </c>
      <c r="F14" s="318">
        <v>0</v>
      </c>
      <c r="G14" s="318">
        <v>0</v>
      </c>
    </row>
    <row r="15" spans="1:7" ht="17.100000000000001" customHeight="1">
      <c r="A15" s="4">
        <v>9</v>
      </c>
      <c r="B15" s="240" t="s">
        <v>696</v>
      </c>
      <c r="C15" s="42"/>
      <c r="D15" s="319">
        <v>-12</v>
      </c>
      <c r="E15" s="318">
        <v>0</v>
      </c>
      <c r="F15" s="318">
        <v>0</v>
      </c>
      <c r="G15" s="319">
        <v>-12</v>
      </c>
    </row>
    <row r="16" spans="1:7" ht="17.100000000000001" customHeight="1">
      <c r="A16" s="4">
        <v>10</v>
      </c>
      <c r="B16" s="240" t="s">
        <v>231</v>
      </c>
      <c r="C16" s="42"/>
      <c r="D16" s="318">
        <v>0</v>
      </c>
      <c r="E16" s="318">
        <v>0</v>
      </c>
      <c r="F16" s="318">
        <v>0</v>
      </c>
      <c r="G16" s="318">
        <v>0</v>
      </c>
    </row>
    <row r="17" spans="1:7" ht="17.100000000000001" customHeight="1">
      <c r="A17" s="4">
        <v>11</v>
      </c>
      <c r="B17" s="240" t="s">
        <v>232</v>
      </c>
      <c r="C17" s="42"/>
      <c r="D17" s="318">
        <v>0</v>
      </c>
      <c r="E17" s="318">
        <v>0</v>
      </c>
      <c r="F17" s="318">
        <v>0</v>
      </c>
      <c r="G17" s="318">
        <v>0</v>
      </c>
    </row>
    <row r="105" spans="1:1">
      <c r="A105" s="141" t="s">
        <v>1005</v>
      </c>
    </row>
    <row r="200" spans="4:4">
      <c r="D200" s="50"/>
    </row>
  </sheetData>
  <sheetProtection selectLockedCells="1" selectUnlockedCells="1"/>
  <phoneticPr fontId="59" type="noConversion"/>
  <printOptions horizontalCentered="1"/>
  <pageMargins left="0.98425196850393704" right="0.15748031496062992" top="0.78740157480314965" bottom="0.27559055118110237" header="0.15748031496062992" footer="0.19685039370078741"/>
  <pageSetup paperSize="9" scale="90" firstPageNumber="0" pageOrder="overThenDown" orientation="portrait" horizontalDpi="300" verticalDpi="300" r:id="rId1"/>
  <headerFooter alignWithMargins="0"/>
</worksheet>
</file>

<file path=xl/worksheets/sheet32.xml><?xml version="1.0" encoding="utf-8"?>
<worksheet xmlns="http://schemas.openxmlformats.org/spreadsheetml/2006/main" xmlns:r="http://schemas.openxmlformats.org/officeDocument/2006/relationships">
  <sheetPr>
    <tabColor rgb="FFFFFF00"/>
  </sheetPr>
  <dimension ref="A2:G200"/>
  <sheetViews>
    <sheetView workbookViewId="0">
      <selection sqref="A1:G18"/>
    </sheetView>
  </sheetViews>
  <sheetFormatPr defaultColWidth="10.75" defaultRowHeight="13.5"/>
  <cols>
    <col min="1" max="1" width="3" style="1" customWidth="1"/>
    <col min="2" max="2" width="40.75" style="1" customWidth="1"/>
    <col min="3" max="3" width="7.5" style="1" customWidth="1"/>
    <col min="4" max="4" width="10.5" style="1" customWidth="1"/>
    <col min="5" max="5" width="9.125" style="1" customWidth="1"/>
    <col min="6" max="6" width="7.625" style="1" customWidth="1"/>
    <col min="7" max="7" width="7.75" style="1" customWidth="1"/>
  </cols>
  <sheetData>
    <row r="2" spans="1:7">
      <c r="A2" s="22"/>
      <c r="B2" s="5"/>
      <c r="C2" s="5"/>
      <c r="D2" s="5"/>
      <c r="E2" s="5"/>
      <c r="F2" s="5"/>
      <c r="G2" s="5"/>
    </row>
    <row r="3" spans="1:7" ht="15.75" customHeight="1">
      <c r="A3" s="5" t="s">
        <v>802</v>
      </c>
      <c r="B3" s="5"/>
      <c r="C3" s="5"/>
      <c r="D3" s="5"/>
      <c r="E3" s="5"/>
      <c r="F3" s="5"/>
      <c r="G3" s="5"/>
    </row>
    <row r="4" spans="1:7">
      <c r="A4" s="22"/>
      <c r="B4" s="5"/>
      <c r="C4" s="5"/>
      <c r="D4" s="5"/>
      <c r="E4" s="5"/>
      <c r="F4" s="5"/>
      <c r="G4" s="75" t="s">
        <v>1008</v>
      </c>
    </row>
    <row r="5" spans="1:7" ht="54.75" customHeight="1">
      <c r="A5" s="13" t="s">
        <v>52</v>
      </c>
      <c r="B5" s="13" t="s">
        <v>72</v>
      </c>
      <c r="C5" s="13" t="s">
        <v>1010</v>
      </c>
      <c r="D5" s="13" t="s">
        <v>222</v>
      </c>
      <c r="E5" s="13" t="s">
        <v>223</v>
      </c>
      <c r="F5" s="13" t="s">
        <v>101</v>
      </c>
      <c r="G5" s="13" t="s">
        <v>61</v>
      </c>
    </row>
    <row r="6" spans="1:7" ht="15" customHeight="1">
      <c r="A6" s="13">
        <v>1</v>
      </c>
      <c r="B6" s="13">
        <v>2</v>
      </c>
      <c r="C6" s="13">
        <v>3</v>
      </c>
      <c r="D6" s="13">
        <v>4</v>
      </c>
      <c r="E6" s="13">
        <v>5</v>
      </c>
      <c r="F6" s="13">
        <v>6</v>
      </c>
      <c r="G6" s="130">
        <v>7</v>
      </c>
    </row>
    <row r="7" spans="1:7" ht="15" customHeight="1">
      <c r="A7" s="4">
        <v>1</v>
      </c>
      <c r="B7" s="240" t="s">
        <v>224</v>
      </c>
      <c r="C7" s="42"/>
      <c r="D7" s="317">
        <v>0</v>
      </c>
      <c r="E7" s="317">
        <v>0</v>
      </c>
      <c r="F7" s="317">
        <v>0</v>
      </c>
      <c r="G7" s="317">
        <v>0</v>
      </c>
    </row>
    <row r="8" spans="1:7" ht="15" customHeight="1">
      <c r="A8" s="4">
        <v>2</v>
      </c>
      <c r="B8" s="240" t="s">
        <v>225</v>
      </c>
      <c r="C8" s="42"/>
      <c r="D8" s="318">
        <v>12</v>
      </c>
      <c r="E8" s="318">
        <v>0</v>
      </c>
      <c r="F8" s="318">
        <v>0</v>
      </c>
      <c r="G8" s="318">
        <v>12</v>
      </c>
    </row>
    <row r="9" spans="1:7" ht="15" customHeight="1">
      <c r="A9" s="4">
        <v>3</v>
      </c>
      <c r="B9" s="240" t="s">
        <v>226</v>
      </c>
      <c r="C9" s="42"/>
      <c r="D9" s="318">
        <v>0</v>
      </c>
      <c r="E9" s="318">
        <v>0</v>
      </c>
      <c r="F9" s="318">
        <v>0</v>
      </c>
      <c r="G9" s="318">
        <v>0</v>
      </c>
    </row>
    <row r="10" spans="1:7" ht="15" customHeight="1">
      <c r="A10" s="4">
        <v>4</v>
      </c>
      <c r="B10" s="240" t="s">
        <v>227</v>
      </c>
      <c r="C10" s="42"/>
      <c r="D10" s="318">
        <v>0</v>
      </c>
      <c r="E10" s="318">
        <v>0</v>
      </c>
      <c r="F10" s="318">
        <v>26</v>
      </c>
      <c r="G10" s="318">
        <v>26</v>
      </c>
    </row>
    <row r="11" spans="1:7" ht="48.75" customHeight="1">
      <c r="A11" s="4">
        <v>5</v>
      </c>
      <c r="B11" s="240" t="s">
        <v>228</v>
      </c>
      <c r="C11" s="42"/>
      <c r="D11" s="318">
        <v>0</v>
      </c>
      <c r="E11" s="318">
        <v>0</v>
      </c>
      <c r="F11" s="321">
        <v>-26</v>
      </c>
      <c r="G11" s="321">
        <v>-26</v>
      </c>
    </row>
    <row r="12" spans="1:7" ht="15" customHeight="1">
      <c r="A12" s="4">
        <v>6</v>
      </c>
      <c r="B12" s="240" t="s">
        <v>229</v>
      </c>
      <c r="C12" s="42"/>
      <c r="D12" s="318">
        <v>0</v>
      </c>
      <c r="E12" s="318">
        <v>0</v>
      </c>
      <c r="F12" s="318">
        <v>0</v>
      </c>
      <c r="G12" s="318">
        <v>0</v>
      </c>
    </row>
    <row r="13" spans="1:7" ht="15" customHeight="1">
      <c r="A13" s="4">
        <v>7</v>
      </c>
      <c r="B13" s="240" t="s">
        <v>230</v>
      </c>
      <c r="C13" s="42"/>
      <c r="D13" s="318">
        <v>0</v>
      </c>
      <c r="E13" s="318">
        <v>0</v>
      </c>
      <c r="F13" s="318">
        <v>0</v>
      </c>
      <c r="G13" s="318">
        <v>0</v>
      </c>
    </row>
    <row r="14" spans="1:7" ht="15" customHeight="1">
      <c r="A14" s="4">
        <v>8</v>
      </c>
      <c r="B14" s="240" t="s">
        <v>75</v>
      </c>
      <c r="C14" s="42"/>
      <c r="D14" s="318">
        <v>0</v>
      </c>
      <c r="E14" s="318">
        <v>0</v>
      </c>
      <c r="F14" s="318">
        <v>0</v>
      </c>
      <c r="G14" s="318">
        <v>0</v>
      </c>
    </row>
    <row r="15" spans="1:7" ht="15" customHeight="1">
      <c r="A15" s="4">
        <v>9</v>
      </c>
      <c r="B15" s="240" t="s">
        <v>231</v>
      </c>
      <c r="C15" s="42"/>
      <c r="D15" s="318">
        <v>0</v>
      </c>
      <c r="E15" s="318">
        <v>0</v>
      </c>
      <c r="F15" s="318">
        <v>0</v>
      </c>
      <c r="G15" s="318">
        <v>0</v>
      </c>
    </row>
    <row r="16" spans="1:7" ht="15" customHeight="1">
      <c r="A16" s="4">
        <v>10</v>
      </c>
      <c r="B16" s="240" t="s">
        <v>232</v>
      </c>
      <c r="C16" s="42"/>
      <c r="D16" s="318">
        <v>12</v>
      </c>
      <c r="E16" s="318">
        <v>0</v>
      </c>
      <c r="F16" s="318">
        <v>0</v>
      </c>
      <c r="G16" s="318">
        <v>12</v>
      </c>
    </row>
    <row r="17" spans="1:7">
      <c r="A17" s="5"/>
      <c r="B17" s="5"/>
      <c r="C17" s="5"/>
      <c r="D17" s="5"/>
      <c r="E17" s="5"/>
      <c r="F17" s="5"/>
      <c r="G17" s="5"/>
    </row>
    <row r="105" spans="1:1">
      <c r="A105" s="141" t="s">
        <v>1005</v>
      </c>
    </row>
    <row r="200" spans="4:4">
      <c r="D200" s="50"/>
    </row>
  </sheetData>
  <phoneticPr fontId="59" type="noConversion"/>
  <pageMargins left="0.98425196850393704" right="0.70866141732283472" top="0.19685039370078741" bottom="0.74803149606299213" header="0.31496062992125984" footer="0.31496062992125984"/>
  <pageSetup paperSize="9" scale="90" orientation="portrait" verticalDpi="0" r:id="rId1"/>
</worksheet>
</file>

<file path=xl/worksheets/sheet33.xml><?xml version="1.0" encoding="utf-8"?>
<worksheet xmlns="http://schemas.openxmlformats.org/spreadsheetml/2006/main" xmlns:r="http://schemas.openxmlformats.org/officeDocument/2006/relationships">
  <sheetPr>
    <tabColor rgb="FFFFFF00"/>
  </sheetPr>
  <dimension ref="A2:E207"/>
  <sheetViews>
    <sheetView zoomScale="88" zoomScaleNormal="88" workbookViewId="0">
      <selection activeCell="D32" sqref="D32"/>
    </sheetView>
  </sheetViews>
  <sheetFormatPr defaultColWidth="10.75" defaultRowHeight="13.5"/>
  <cols>
    <col min="1" max="1" width="5.875" style="1" customWidth="1"/>
    <col min="2" max="2" width="51.5" style="1" customWidth="1"/>
    <col min="3" max="3" width="8.625" style="1" customWidth="1"/>
    <col min="4" max="5" width="10.25" style="1" customWidth="1"/>
    <col min="7" max="7" width="14.5" customWidth="1"/>
  </cols>
  <sheetData>
    <row r="2" spans="1:5">
      <c r="A2" s="32" t="s">
        <v>803</v>
      </c>
      <c r="B2" s="32"/>
      <c r="C2" s="32"/>
      <c r="D2" s="32"/>
      <c r="E2" s="32"/>
    </row>
    <row r="3" spans="1:5">
      <c r="A3" s="32"/>
      <c r="B3" s="32"/>
      <c r="C3" s="32"/>
      <c r="D3" s="32"/>
      <c r="E3" s="32"/>
    </row>
    <row r="4" spans="1:5">
      <c r="A4" s="1" t="s">
        <v>804</v>
      </c>
    </row>
    <row r="5" spans="1:5">
      <c r="A5" s="32"/>
      <c r="E5" s="60" t="s">
        <v>1008</v>
      </c>
    </row>
    <row r="6" spans="1:5" ht="41.25" customHeight="1">
      <c r="A6" s="31" t="s">
        <v>52</v>
      </c>
      <c r="B6" s="71" t="s">
        <v>1009</v>
      </c>
      <c r="C6" s="95" t="s">
        <v>1010</v>
      </c>
      <c r="D6" s="95" t="s">
        <v>568</v>
      </c>
      <c r="E6" s="95" t="s">
        <v>559</v>
      </c>
    </row>
    <row r="7" spans="1:5" ht="15" customHeight="1">
      <c r="A7" s="31">
        <v>1</v>
      </c>
      <c r="B7" s="71">
        <v>2</v>
      </c>
      <c r="C7" s="95">
        <v>3</v>
      </c>
      <c r="D7" s="95">
        <v>4</v>
      </c>
      <c r="E7" s="95">
        <v>5</v>
      </c>
    </row>
    <row r="8" spans="1:5" ht="15" customHeight="1">
      <c r="A8" s="26">
        <v>1</v>
      </c>
      <c r="B8" s="129" t="s">
        <v>233</v>
      </c>
      <c r="C8" s="98"/>
      <c r="D8" s="107" t="s">
        <v>1014</v>
      </c>
      <c r="E8" s="107" t="s">
        <v>1014</v>
      </c>
    </row>
    <row r="9" spans="1:5" ht="21.75" customHeight="1">
      <c r="A9" s="26">
        <v>2</v>
      </c>
      <c r="B9" s="129" t="s">
        <v>234</v>
      </c>
      <c r="C9" s="98"/>
      <c r="D9" s="322">
        <f>9179.53885</f>
        <v>9179.5388500000008</v>
      </c>
      <c r="E9" s="114">
        <v>17060</v>
      </c>
    </row>
    <row r="10" spans="1:5" ht="18" customHeight="1">
      <c r="A10" s="26">
        <v>3</v>
      </c>
      <c r="B10" s="129" t="s">
        <v>235</v>
      </c>
      <c r="C10" s="98"/>
      <c r="D10" s="322">
        <v>64.192089999999993</v>
      </c>
      <c r="E10" s="114">
        <v>105779</v>
      </c>
    </row>
    <row r="11" spans="1:5" ht="18" customHeight="1">
      <c r="A11" s="26">
        <v>4</v>
      </c>
      <c r="B11" s="129" t="s">
        <v>236</v>
      </c>
      <c r="C11" s="98"/>
      <c r="D11" s="107" t="s">
        <v>1014</v>
      </c>
      <c r="E11" s="107" t="s">
        <v>1014</v>
      </c>
    </row>
    <row r="12" spans="1:5" ht="18" customHeight="1">
      <c r="A12" s="26">
        <v>5</v>
      </c>
      <c r="B12" s="129" t="s">
        <v>237</v>
      </c>
      <c r="C12" s="98"/>
      <c r="D12" s="107" t="s">
        <v>1014</v>
      </c>
      <c r="E12" s="107" t="s">
        <v>1014</v>
      </c>
    </row>
    <row r="13" spans="1:5" ht="18" customHeight="1">
      <c r="A13" s="26">
        <v>6</v>
      </c>
      <c r="B13" s="129" t="s">
        <v>238</v>
      </c>
      <c r="C13" s="98"/>
      <c r="D13" s="107" t="s">
        <v>1014</v>
      </c>
      <c r="E13" s="107" t="s">
        <v>1014</v>
      </c>
    </row>
    <row r="14" spans="1:5" ht="18" customHeight="1">
      <c r="A14" s="26">
        <v>7</v>
      </c>
      <c r="B14" s="129" t="s">
        <v>1036</v>
      </c>
      <c r="C14" s="98"/>
      <c r="D14" s="119">
        <f>SUM(D15:D18)</f>
        <v>12994.931570000001</v>
      </c>
      <c r="E14" s="114">
        <f>SUM(E15:E18)</f>
        <v>14021</v>
      </c>
    </row>
    <row r="15" spans="1:5" ht="18" customHeight="1">
      <c r="A15" s="26" t="s">
        <v>597</v>
      </c>
      <c r="B15" s="129" t="s">
        <v>598</v>
      </c>
      <c r="C15" s="98"/>
      <c r="D15" s="322">
        <v>2309.1754300000002</v>
      </c>
      <c r="E15" s="107" t="s">
        <v>1014</v>
      </c>
    </row>
    <row r="16" spans="1:5" ht="18" customHeight="1">
      <c r="A16" s="26" t="s">
        <v>599</v>
      </c>
      <c r="B16" s="129" t="s">
        <v>600</v>
      </c>
      <c r="C16" s="98"/>
      <c r="D16" s="98">
        <v>682</v>
      </c>
      <c r="E16" s="114">
        <v>475</v>
      </c>
    </row>
    <row r="17" spans="1:5" ht="18" customHeight="1">
      <c r="A17" s="26" t="s">
        <v>601</v>
      </c>
      <c r="B17" s="129" t="s">
        <v>710</v>
      </c>
      <c r="C17" s="98"/>
      <c r="D17" s="322">
        <v>1365.75614</v>
      </c>
      <c r="E17" s="107" t="s">
        <v>1014</v>
      </c>
    </row>
    <row r="18" spans="1:5" ht="18" customHeight="1">
      <c r="A18" s="26" t="s">
        <v>711</v>
      </c>
      <c r="B18" s="153" t="s">
        <v>712</v>
      </c>
      <c r="C18" s="98"/>
      <c r="D18" s="322">
        <v>8638</v>
      </c>
      <c r="E18" s="114">
        <v>13546</v>
      </c>
    </row>
    <row r="19" spans="1:5" ht="18" customHeight="1">
      <c r="A19" s="26">
        <v>8</v>
      </c>
      <c r="B19" s="129" t="s">
        <v>239</v>
      </c>
      <c r="C19" s="98"/>
      <c r="D19" s="322">
        <f>SUM(D9:D14)</f>
        <v>22238.662510000002</v>
      </c>
      <c r="E19" s="114">
        <f>SUM(E8:E14)</f>
        <v>136860</v>
      </c>
    </row>
    <row r="23" spans="1:5">
      <c r="D23" s="119" t="s">
        <v>612</v>
      </c>
    </row>
    <row r="111" spans="1:1">
      <c r="A111" s="141" t="s">
        <v>1005</v>
      </c>
    </row>
    <row r="207" spans="4:4">
      <c r="D207" s="50"/>
    </row>
  </sheetData>
  <sheetProtection selectLockedCells="1" selectUnlockedCells="1"/>
  <phoneticPr fontId="59" type="noConversion"/>
  <pageMargins left="0.98425196850393704"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34.xml><?xml version="1.0" encoding="utf-8"?>
<worksheet xmlns="http://schemas.openxmlformats.org/spreadsheetml/2006/main" xmlns:r="http://schemas.openxmlformats.org/officeDocument/2006/relationships">
  <sheetPr>
    <tabColor rgb="FFFFFF00"/>
  </sheetPr>
  <dimension ref="A2:F206"/>
  <sheetViews>
    <sheetView zoomScale="86" zoomScaleNormal="86" workbookViewId="0">
      <selection activeCell="M36" sqref="M36"/>
    </sheetView>
  </sheetViews>
  <sheetFormatPr defaultColWidth="10.75" defaultRowHeight="13.5"/>
  <cols>
    <col min="1" max="1" width="5.875" style="1" customWidth="1"/>
    <col min="2" max="2" width="45.25" style="1" customWidth="1"/>
    <col min="3" max="3" width="7.625" style="1" customWidth="1"/>
    <col min="4" max="5" width="10.25" style="1" customWidth="1"/>
    <col min="6" max="6" width="38.625" style="1" customWidth="1"/>
  </cols>
  <sheetData>
    <row r="2" spans="1:6">
      <c r="A2" s="32" t="s">
        <v>805</v>
      </c>
      <c r="B2" s="32"/>
      <c r="C2" s="32"/>
      <c r="D2" s="32"/>
      <c r="E2" s="32"/>
      <c r="F2" s="32"/>
    </row>
    <row r="3" spans="1:6">
      <c r="A3" s="32"/>
      <c r="B3" s="32"/>
      <c r="C3" s="32"/>
      <c r="D3" s="32"/>
      <c r="E3" s="32"/>
      <c r="F3" s="32"/>
    </row>
    <row r="4" spans="1:6">
      <c r="A4" s="32"/>
      <c r="B4" s="32"/>
      <c r="C4" s="32"/>
      <c r="D4" s="32"/>
      <c r="E4" s="60" t="s">
        <v>1008</v>
      </c>
      <c r="F4" s="32"/>
    </row>
    <row r="5" spans="1:6" ht="43.5" customHeight="1">
      <c r="A5" s="95" t="s">
        <v>52</v>
      </c>
      <c r="B5" s="95" t="s">
        <v>1009</v>
      </c>
      <c r="C5" s="95" t="s">
        <v>1010</v>
      </c>
      <c r="D5" s="95" t="s">
        <v>568</v>
      </c>
      <c r="E5" s="95" t="s">
        <v>559</v>
      </c>
      <c r="F5" s="22"/>
    </row>
    <row r="6" spans="1:6" ht="17.100000000000001" customHeight="1">
      <c r="A6" s="95">
        <v>1</v>
      </c>
      <c r="B6" s="95">
        <v>2</v>
      </c>
      <c r="C6" s="95">
        <v>3</v>
      </c>
      <c r="D6" s="95">
        <v>4</v>
      </c>
      <c r="E6" s="95">
        <v>5</v>
      </c>
      <c r="F6" s="22"/>
    </row>
    <row r="7" spans="1:6" ht="33" customHeight="1">
      <c r="A7" s="99">
        <v>1</v>
      </c>
      <c r="B7" s="99" t="s">
        <v>240</v>
      </c>
      <c r="C7" s="198"/>
      <c r="D7" s="325">
        <v>3710.4210200000002</v>
      </c>
      <c r="E7" s="325">
        <v>1490</v>
      </c>
      <c r="F7"/>
    </row>
    <row r="8" spans="1:6" ht="31.5" customHeight="1">
      <c r="A8" s="99">
        <v>2</v>
      </c>
      <c r="B8" s="99" t="s">
        <v>241</v>
      </c>
      <c r="C8" s="198"/>
      <c r="D8" s="325">
        <v>596.65438000000006</v>
      </c>
      <c r="E8" s="325">
        <v>394</v>
      </c>
      <c r="F8"/>
    </row>
    <row r="9" spans="1:6" ht="17.100000000000001" customHeight="1">
      <c r="A9" s="99">
        <v>3</v>
      </c>
      <c r="B9" s="99" t="s">
        <v>242</v>
      </c>
      <c r="C9" s="198"/>
      <c r="D9" s="318">
        <v>0</v>
      </c>
      <c r="E9" s="318">
        <v>0</v>
      </c>
      <c r="F9"/>
    </row>
    <row r="10" spans="1:6" ht="17.100000000000001" customHeight="1">
      <c r="A10" s="99">
        <v>4</v>
      </c>
      <c r="B10" s="99" t="s">
        <v>243</v>
      </c>
      <c r="C10" s="198"/>
      <c r="D10" s="325">
        <v>52.528330000000004</v>
      </c>
      <c r="E10" s="325">
        <v>21</v>
      </c>
      <c r="F10"/>
    </row>
    <row r="11" spans="1:6" ht="17.100000000000001" customHeight="1">
      <c r="A11" s="99">
        <v>5</v>
      </c>
      <c r="B11" s="99" t="s">
        <v>244</v>
      </c>
      <c r="C11" s="198"/>
      <c r="D11" s="325">
        <f>SUM(D12:D14)</f>
        <v>1505.2175300000001</v>
      </c>
      <c r="E11" s="325">
        <f>SUM(E12:E14)</f>
        <v>1783</v>
      </c>
      <c r="F11"/>
    </row>
    <row r="12" spans="1:6" ht="17.100000000000001" customHeight="1">
      <c r="A12" s="215" t="s">
        <v>266</v>
      </c>
      <c r="B12" s="99" t="s">
        <v>602</v>
      </c>
      <c r="C12" s="198"/>
      <c r="D12" s="325">
        <v>81</v>
      </c>
      <c r="E12" s="325">
        <v>81</v>
      </c>
      <c r="F12"/>
    </row>
    <row r="13" spans="1:6" ht="17.100000000000001" customHeight="1">
      <c r="A13" s="215" t="s">
        <v>268</v>
      </c>
      <c r="B13" s="99" t="s">
        <v>665</v>
      </c>
      <c r="C13" s="198"/>
      <c r="D13" s="325">
        <v>1316.2175300000001</v>
      </c>
      <c r="E13" s="325">
        <v>1603</v>
      </c>
      <c r="F13"/>
    </row>
    <row r="14" spans="1:6" ht="17.100000000000001" customHeight="1">
      <c r="A14" s="215" t="s">
        <v>892</v>
      </c>
      <c r="B14" s="99" t="s">
        <v>666</v>
      </c>
      <c r="C14" s="198"/>
      <c r="D14" s="325">
        <v>108</v>
      </c>
      <c r="E14" s="325">
        <v>99</v>
      </c>
      <c r="F14" s="237"/>
    </row>
    <row r="15" spans="1:6" ht="17.100000000000001" customHeight="1">
      <c r="A15" s="99">
        <v>6</v>
      </c>
      <c r="B15" s="99" t="s">
        <v>61</v>
      </c>
      <c r="C15" s="198"/>
      <c r="D15" s="325">
        <f>SUM(D7:D11)</f>
        <v>5864.8212600000006</v>
      </c>
      <c r="E15" s="325">
        <f>SUM(E7:E11)</f>
        <v>3688</v>
      </c>
      <c r="F15" s="22"/>
    </row>
    <row r="16" spans="1:6">
      <c r="D16" s="55"/>
      <c r="F16" s="22"/>
    </row>
    <row r="17" spans="6:6">
      <c r="F17" s="5"/>
    </row>
    <row r="18" spans="6:6">
      <c r="F18" s="5"/>
    </row>
    <row r="110" spans="1:1">
      <c r="A110" s="141" t="s">
        <v>1005</v>
      </c>
    </row>
    <row r="206" spans="4:4">
      <c r="D206" s="50"/>
    </row>
  </sheetData>
  <sheetProtection selectLockedCells="1" selectUnlockedCells="1"/>
  <phoneticPr fontId="59" type="noConversion"/>
  <pageMargins left="0.98425196850393704" right="0.15748031496062992" top="0.78740157480314965" bottom="0.27559055118110237" header="0.15748031496062992" footer="0.19685039370078741"/>
  <pageSetup paperSize="9" scale="90" firstPageNumber="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sheetPr>
    <tabColor rgb="FFFFFF00"/>
  </sheetPr>
  <dimension ref="A2:E202"/>
  <sheetViews>
    <sheetView zoomScale="81" zoomScaleNormal="81" workbookViewId="0">
      <selection activeCell="A3" sqref="A3"/>
    </sheetView>
  </sheetViews>
  <sheetFormatPr defaultColWidth="10.75" defaultRowHeight="12.75"/>
  <cols>
    <col min="1" max="1" width="5.875" style="1" customWidth="1"/>
    <col min="2" max="2" width="46" style="1" customWidth="1"/>
    <col min="3" max="3" width="10.75" style="1" customWidth="1"/>
    <col min="4" max="4" width="10.25" style="1" customWidth="1"/>
    <col min="5" max="16384" width="10.75" style="1"/>
  </cols>
  <sheetData>
    <row r="2" spans="1:5">
      <c r="A2" s="32" t="s">
        <v>806</v>
      </c>
    </row>
    <row r="3" spans="1:5">
      <c r="A3" s="32"/>
    </row>
    <row r="4" spans="1:5">
      <c r="D4" s="60" t="s">
        <v>1008</v>
      </c>
    </row>
    <row r="5" spans="1:5" ht="46.5" customHeight="1">
      <c r="A5" s="91" t="s">
        <v>52</v>
      </c>
      <c r="B5" s="91" t="s">
        <v>1009</v>
      </c>
      <c r="C5" s="95" t="s">
        <v>568</v>
      </c>
      <c r="D5" s="95" t="s">
        <v>559</v>
      </c>
    </row>
    <row r="6" spans="1:5" ht="18" customHeight="1">
      <c r="A6" s="91">
        <v>1</v>
      </c>
      <c r="B6" s="91">
        <v>2</v>
      </c>
      <c r="C6" s="91">
        <v>3</v>
      </c>
      <c r="D6" s="91">
        <v>4</v>
      </c>
    </row>
    <row r="7" spans="1:5" ht="20.25" customHeight="1">
      <c r="A7" s="199">
        <v>1</v>
      </c>
      <c r="B7" s="101" t="s">
        <v>245</v>
      </c>
      <c r="C7" s="94">
        <v>50411</v>
      </c>
      <c r="D7" s="94">
        <v>50464</v>
      </c>
    </row>
    <row r="8" spans="1:5" ht="18" customHeight="1">
      <c r="A8" s="199" t="s">
        <v>987</v>
      </c>
      <c r="B8" s="101" t="s">
        <v>246</v>
      </c>
      <c r="C8" s="318">
        <v>0</v>
      </c>
      <c r="D8" s="318">
        <v>0</v>
      </c>
    </row>
    <row r="9" spans="1:5" ht="18" customHeight="1">
      <c r="A9" s="199" t="s">
        <v>988</v>
      </c>
      <c r="B9" s="101" t="s">
        <v>61</v>
      </c>
      <c r="C9" s="94">
        <v>50411</v>
      </c>
      <c r="D9" s="94">
        <f>D7</f>
        <v>50464</v>
      </c>
    </row>
    <row r="10" spans="1:5">
      <c r="A10" s="5"/>
      <c r="B10" s="5"/>
      <c r="C10" s="72"/>
      <c r="D10" s="23"/>
    </row>
    <row r="11" spans="1:5">
      <c r="A11" s="5"/>
      <c r="B11" s="5"/>
      <c r="C11" s="5"/>
      <c r="D11" s="5"/>
    </row>
    <row r="12" spans="1:5" ht="75.75" customHeight="1">
      <c r="A12" s="540" t="s">
        <v>667</v>
      </c>
      <c r="B12" s="540"/>
      <c r="C12" s="540"/>
      <c r="D12" s="540"/>
      <c r="E12" s="241"/>
    </row>
    <row r="13" spans="1:5" ht="24" customHeight="1">
      <c r="A13" s="1" t="s">
        <v>668</v>
      </c>
    </row>
    <row r="14" spans="1:5" ht="20.25" customHeight="1">
      <c r="A14" s="36" t="s">
        <v>669</v>
      </c>
      <c r="B14" s="36"/>
      <c r="C14" s="36"/>
      <c r="D14" s="36"/>
      <c r="E14" s="36"/>
    </row>
    <row r="15" spans="1:5" ht="31.5" customHeight="1">
      <c r="A15" s="525" t="s">
        <v>713</v>
      </c>
      <c r="B15" s="525"/>
      <c r="C15" s="525"/>
      <c r="D15" s="525"/>
    </row>
    <row r="106" spans="1:1">
      <c r="A106" s="146" t="s">
        <v>1005</v>
      </c>
    </row>
    <row r="202" spans="4:4">
      <c r="D202" s="50"/>
    </row>
  </sheetData>
  <sheetProtection selectLockedCells="1" selectUnlockedCells="1"/>
  <mergeCells count="2">
    <mergeCell ref="A12:D12"/>
    <mergeCell ref="A15:D15"/>
  </mergeCells>
  <phoneticPr fontId="59" type="noConversion"/>
  <pageMargins left="0.98425196850393704" right="0.15748031496062992" top="0.78740157480314965" bottom="0.27559055118110237" header="0.15748031496062992" footer="0.19685039370078741"/>
  <pageSetup paperSize="9" scale="90" firstPageNumber="0"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sheetPr>
    <tabColor rgb="FFFFFF00"/>
  </sheetPr>
  <dimension ref="A2:I98"/>
  <sheetViews>
    <sheetView workbookViewId="0">
      <selection activeCell="A4" sqref="A4:H16"/>
    </sheetView>
  </sheetViews>
  <sheetFormatPr defaultColWidth="10.75" defaultRowHeight="12.75"/>
  <cols>
    <col min="1" max="1" width="5.875" style="23" customWidth="1"/>
    <col min="2" max="2" width="61.375" style="23" customWidth="1"/>
    <col min="3" max="4" width="10.625" style="23" customWidth="1"/>
    <col min="5" max="5" width="9.25" style="23" customWidth="1"/>
    <col min="6" max="6" width="12" style="23" customWidth="1"/>
    <col min="7" max="8" width="12.625" style="23" customWidth="1"/>
    <col min="9" max="9" width="31.375" style="23" customWidth="1"/>
    <col min="10" max="16384" width="10.75" style="23"/>
  </cols>
  <sheetData>
    <row r="2" spans="1:9" ht="20.25" customHeight="1">
      <c r="A2" s="147" t="s">
        <v>807</v>
      </c>
    </row>
    <row r="3" spans="1:9">
      <c r="H3" s="75" t="s">
        <v>1008</v>
      </c>
    </row>
    <row r="4" spans="1:9" ht="65.25" customHeight="1">
      <c r="A4" s="214" t="s">
        <v>52</v>
      </c>
      <c r="B4" s="200" t="s">
        <v>1009</v>
      </c>
      <c r="C4" s="110" t="s">
        <v>247</v>
      </c>
      <c r="D4" s="110" t="s">
        <v>248</v>
      </c>
      <c r="E4" s="110" t="s">
        <v>249</v>
      </c>
      <c r="F4" s="110" t="s">
        <v>250</v>
      </c>
      <c r="G4" s="110" t="s">
        <v>251</v>
      </c>
      <c r="H4" s="110" t="s">
        <v>61</v>
      </c>
    </row>
    <row r="5" spans="1:9" ht="17.100000000000001" customHeight="1">
      <c r="A5" s="214">
        <v>1</v>
      </c>
      <c r="B5" s="200">
        <v>2</v>
      </c>
      <c r="C5" s="110">
        <v>3</v>
      </c>
      <c r="D5" s="110">
        <v>4</v>
      </c>
      <c r="E5" s="110">
        <v>5</v>
      </c>
      <c r="F5" s="110">
        <v>6</v>
      </c>
      <c r="G5" s="110">
        <v>7</v>
      </c>
      <c r="H5" s="110">
        <v>8</v>
      </c>
    </row>
    <row r="6" spans="1:9" ht="17.100000000000001" customHeight="1">
      <c r="A6" s="411">
        <v>1</v>
      </c>
      <c r="B6" s="419" t="s">
        <v>560</v>
      </c>
      <c r="C6" s="420">
        <v>25112</v>
      </c>
      <c r="D6" s="420">
        <v>125560</v>
      </c>
      <c r="E6" s="420">
        <v>41</v>
      </c>
      <c r="F6" s="413">
        <v>0</v>
      </c>
      <c r="G6" s="413">
        <v>0</v>
      </c>
      <c r="H6" s="420">
        <f>SUM(D6:G6)</f>
        <v>125601</v>
      </c>
      <c r="I6" s="148"/>
    </row>
    <row r="7" spans="1:9" ht="17.100000000000001" customHeight="1">
      <c r="A7" s="411">
        <v>2</v>
      </c>
      <c r="B7" s="419" t="s">
        <v>561</v>
      </c>
      <c r="C7" s="413">
        <v>0</v>
      </c>
      <c r="D7" s="413">
        <v>0</v>
      </c>
      <c r="E7" s="413">
        <v>0</v>
      </c>
      <c r="F7" s="413">
        <v>0</v>
      </c>
      <c r="G7" s="413">
        <v>0</v>
      </c>
      <c r="H7" s="413">
        <v>0</v>
      </c>
      <c r="I7" s="148"/>
    </row>
    <row r="8" spans="1:9" ht="17.100000000000001" customHeight="1">
      <c r="A8" s="411">
        <v>3</v>
      </c>
      <c r="B8" s="419" t="s">
        <v>562</v>
      </c>
      <c r="C8" s="413">
        <v>0</v>
      </c>
      <c r="D8" s="413">
        <v>0</v>
      </c>
      <c r="E8" s="413">
        <v>0</v>
      </c>
      <c r="F8" s="413">
        <v>0</v>
      </c>
      <c r="G8" s="413">
        <v>0</v>
      </c>
      <c r="H8" s="413">
        <v>0</v>
      </c>
      <c r="I8" s="148"/>
    </row>
    <row r="9" spans="1:9" ht="17.100000000000001" customHeight="1">
      <c r="A9" s="411">
        <v>4</v>
      </c>
      <c r="B9" s="419" t="s">
        <v>252</v>
      </c>
      <c r="C9" s="413">
        <v>0</v>
      </c>
      <c r="D9" s="413">
        <v>0</v>
      </c>
      <c r="E9" s="413">
        <v>0</v>
      </c>
      <c r="F9" s="413">
        <v>0</v>
      </c>
      <c r="G9" s="413">
        <v>0</v>
      </c>
      <c r="H9" s="413">
        <v>0</v>
      </c>
      <c r="I9" s="148"/>
    </row>
    <row r="10" spans="1:9" ht="17.100000000000001" customHeight="1">
      <c r="A10" s="411">
        <v>5</v>
      </c>
      <c r="B10" s="419" t="s">
        <v>253</v>
      </c>
      <c r="C10" s="413">
        <v>0</v>
      </c>
      <c r="D10" s="413">
        <v>0</v>
      </c>
      <c r="E10" s="413">
        <v>0</v>
      </c>
      <c r="F10" s="413">
        <v>0</v>
      </c>
      <c r="G10" s="413">
        <v>0</v>
      </c>
      <c r="H10" s="413">
        <v>0</v>
      </c>
      <c r="I10" s="148"/>
    </row>
    <row r="11" spans="1:9" ht="17.100000000000001" customHeight="1">
      <c r="A11" s="411">
        <v>6</v>
      </c>
      <c r="B11" s="419" t="s">
        <v>563</v>
      </c>
      <c r="C11" s="420">
        <v>25112</v>
      </c>
      <c r="D11" s="420">
        <v>125560</v>
      </c>
      <c r="E11" s="420">
        <v>41</v>
      </c>
      <c r="F11" s="413">
        <v>0</v>
      </c>
      <c r="G11" s="413">
        <v>0</v>
      </c>
      <c r="H11" s="420">
        <f>SUM(D11:G11)</f>
        <v>125601</v>
      </c>
      <c r="I11" s="148"/>
    </row>
    <row r="12" spans="1:9" ht="17.100000000000001" customHeight="1">
      <c r="A12" s="411">
        <v>7</v>
      </c>
      <c r="B12" s="419" t="s">
        <v>254</v>
      </c>
      <c r="C12" s="413">
        <v>0</v>
      </c>
      <c r="D12" s="413">
        <v>0</v>
      </c>
      <c r="E12" s="413">
        <v>0</v>
      </c>
      <c r="F12" s="413">
        <v>0</v>
      </c>
      <c r="G12" s="413">
        <v>0</v>
      </c>
      <c r="H12" s="413">
        <v>0</v>
      </c>
      <c r="I12" s="148"/>
    </row>
    <row r="13" spans="1:9" ht="17.100000000000001" customHeight="1">
      <c r="A13" s="411">
        <v>8</v>
      </c>
      <c r="B13" s="419" t="s">
        <v>562</v>
      </c>
      <c r="C13" s="413">
        <v>0</v>
      </c>
      <c r="D13" s="413">
        <v>0</v>
      </c>
      <c r="E13" s="413">
        <v>0</v>
      </c>
      <c r="F13" s="413">
        <v>0</v>
      </c>
      <c r="G13" s="413">
        <v>0</v>
      </c>
      <c r="H13" s="413">
        <v>0</v>
      </c>
      <c r="I13" s="148"/>
    </row>
    <row r="14" spans="1:9" ht="17.100000000000001" customHeight="1">
      <c r="A14" s="411">
        <v>9</v>
      </c>
      <c r="B14" s="419" t="s">
        <v>252</v>
      </c>
      <c r="C14" s="413">
        <v>0</v>
      </c>
      <c r="D14" s="413">
        <v>0</v>
      </c>
      <c r="E14" s="413">
        <v>0</v>
      </c>
      <c r="F14" s="413">
        <v>0</v>
      </c>
      <c r="G14" s="413">
        <v>0</v>
      </c>
      <c r="H14" s="413">
        <v>0</v>
      </c>
      <c r="I14" s="148"/>
    </row>
    <row r="15" spans="1:9" ht="17.100000000000001" customHeight="1">
      <c r="A15" s="411">
        <v>10</v>
      </c>
      <c r="B15" s="419" t="s">
        <v>253</v>
      </c>
      <c r="C15" s="413">
        <v>0</v>
      </c>
      <c r="D15" s="413">
        <v>0</v>
      </c>
      <c r="E15" s="413">
        <v>0</v>
      </c>
      <c r="F15" s="413">
        <v>0</v>
      </c>
      <c r="G15" s="413">
        <v>0</v>
      </c>
      <c r="H15" s="413">
        <v>0</v>
      </c>
      <c r="I15" s="148"/>
    </row>
    <row r="16" spans="1:9" ht="17.100000000000001" customHeight="1">
      <c r="A16" s="411">
        <v>11</v>
      </c>
      <c r="B16" s="419" t="s">
        <v>564</v>
      </c>
      <c r="C16" s="420">
        <v>25112</v>
      </c>
      <c r="D16" s="420">
        <v>125560</v>
      </c>
      <c r="E16" s="420">
        <v>41</v>
      </c>
      <c r="F16" s="413">
        <v>0</v>
      </c>
      <c r="G16" s="413">
        <v>0</v>
      </c>
      <c r="H16" s="420">
        <f>SUM(D16:G16)</f>
        <v>125601</v>
      </c>
      <c r="I16" s="148"/>
    </row>
    <row r="17" spans="1:8">
      <c r="A17" s="37"/>
      <c r="B17" s="273"/>
      <c r="C17" s="190"/>
      <c r="D17" s="190"/>
      <c r="E17" s="28"/>
      <c r="F17" s="28"/>
      <c r="G17" s="28"/>
      <c r="H17" s="28"/>
    </row>
    <row r="18" spans="1:8" ht="15" customHeight="1">
      <c r="A18" s="37"/>
      <c r="B18" s="273" t="s">
        <v>670</v>
      </c>
      <c r="C18" s="190"/>
      <c r="D18" s="190"/>
      <c r="E18" s="28"/>
      <c r="F18" s="28"/>
      <c r="G18" s="28"/>
      <c r="H18" s="28"/>
    </row>
    <row r="98" spans="1:1">
      <c r="A98" s="145" t="s">
        <v>1005</v>
      </c>
    </row>
  </sheetData>
  <sheetProtection selectLockedCells="1" selectUnlockedCells="1"/>
  <phoneticPr fontId="59" type="noConversion"/>
  <pageMargins left="0.39370078740157483" right="0.15748031496062992" top="0.98425196850393704" bottom="0.27559055118110237" header="0.15748031496062992" footer="0.19685039370078741"/>
  <pageSetup paperSize="9" scale="90" firstPageNumber="0" pageOrder="overThenDown"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sheetPr>
    <tabColor rgb="FFFFFF00"/>
  </sheetPr>
  <dimension ref="A2:E104"/>
  <sheetViews>
    <sheetView workbookViewId="0">
      <selection activeCell="E12" sqref="E12"/>
    </sheetView>
  </sheetViews>
  <sheetFormatPr defaultColWidth="10.75" defaultRowHeight="12.75"/>
  <cols>
    <col min="1" max="1" width="7.25" style="23" customWidth="1"/>
    <col min="2" max="2" width="52.5" style="23" customWidth="1"/>
    <col min="3" max="16384" width="10.75" style="23"/>
  </cols>
  <sheetData>
    <row r="2" spans="1:5" ht="21.75" customHeight="1">
      <c r="A2" s="147" t="s">
        <v>808</v>
      </c>
    </row>
    <row r="3" spans="1:5">
      <c r="A3" s="28"/>
      <c r="B3" s="28"/>
      <c r="C3" s="28"/>
      <c r="D3" s="28"/>
      <c r="E3" s="28"/>
    </row>
    <row r="4" spans="1:5">
      <c r="A4" s="14"/>
      <c r="B4" s="14"/>
      <c r="C4" s="14"/>
      <c r="D4" s="14"/>
      <c r="E4" s="75" t="s">
        <v>1008</v>
      </c>
    </row>
    <row r="5" spans="1:5" ht="38.25" customHeight="1">
      <c r="A5" s="110" t="s">
        <v>42</v>
      </c>
      <c r="B5" s="110" t="s">
        <v>1070</v>
      </c>
      <c r="C5" s="110" t="s">
        <v>1071</v>
      </c>
      <c r="D5" s="110" t="s">
        <v>568</v>
      </c>
      <c r="E5" s="110" t="s">
        <v>559</v>
      </c>
    </row>
    <row r="6" spans="1:5">
      <c r="A6" s="110">
        <v>1</v>
      </c>
      <c r="B6" s="110">
        <v>2</v>
      </c>
      <c r="C6" s="110">
        <v>3</v>
      </c>
      <c r="D6" s="110">
        <v>4</v>
      </c>
      <c r="E6" s="110">
        <v>5</v>
      </c>
    </row>
    <row r="7" spans="1:5" ht="18" customHeight="1">
      <c r="A7" s="421">
        <v>1</v>
      </c>
      <c r="B7" s="421" t="s">
        <v>255</v>
      </c>
      <c r="C7" s="110"/>
      <c r="D7" s="110"/>
      <c r="E7" s="422" t="s">
        <v>1014</v>
      </c>
    </row>
    <row r="8" spans="1:5" ht="18" customHeight="1">
      <c r="A8" s="423" t="s">
        <v>987</v>
      </c>
      <c r="B8" s="421" t="s">
        <v>256</v>
      </c>
      <c r="C8" s="110"/>
      <c r="D8" s="110"/>
      <c r="E8" s="422" t="s">
        <v>1014</v>
      </c>
    </row>
    <row r="9" spans="1:5" ht="16.5" customHeight="1">
      <c r="A9" s="423" t="s">
        <v>988</v>
      </c>
      <c r="B9" s="421" t="s">
        <v>257</v>
      </c>
      <c r="C9" s="110"/>
      <c r="D9" s="110"/>
      <c r="E9" s="422" t="s">
        <v>1014</v>
      </c>
    </row>
    <row r="10" spans="1:5" ht="35.25" customHeight="1">
      <c r="A10" s="423" t="s">
        <v>56</v>
      </c>
      <c r="B10" s="421" t="s">
        <v>258</v>
      </c>
      <c r="C10" s="110"/>
      <c r="D10" s="110"/>
      <c r="E10" s="422" t="s">
        <v>1014</v>
      </c>
    </row>
    <row r="11" spans="1:5" ht="18" customHeight="1">
      <c r="A11" s="423">
        <v>2</v>
      </c>
      <c r="B11" s="421" t="s">
        <v>259</v>
      </c>
      <c r="C11" s="110"/>
      <c r="D11" s="110">
        <v>1056</v>
      </c>
      <c r="E11" s="422" t="s">
        <v>1014</v>
      </c>
    </row>
    <row r="12" spans="1:5" ht="18" customHeight="1">
      <c r="A12" s="423" t="s">
        <v>989</v>
      </c>
      <c r="B12" s="312" t="s">
        <v>256</v>
      </c>
      <c r="C12" s="110"/>
      <c r="D12" s="110"/>
      <c r="E12" s="422" t="s">
        <v>1014</v>
      </c>
    </row>
    <row r="13" spans="1:5" ht="18" customHeight="1">
      <c r="A13" s="423" t="s">
        <v>990</v>
      </c>
      <c r="B13" s="421" t="s">
        <v>257</v>
      </c>
      <c r="C13" s="110"/>
      <c r="D13" s="110"/>
      <c r="E13" s="422" t="s">
        <v>1014</v>
      </c>
    </row>
    <row r="14" spans="1:5" ht="38.25" customHeight="1">
      <c r="A14" s="423" t="s">
        <v>65</v>
      </c>
      <c r="B14" s="421" t="s">
        <v>752</v>
      </c>
      <c r="C14" s="110"/>
      <c r="D14" s="110">
        <v>1056</v>
      </c>
      <c r="E14" s="422" t="s">
        <v>1014</v>
      </c>
    </row>
    <row r="15" spans="1:5" ht="17.100000000000001" customHeight="1">
      <c r="A15" s="423">
        <v>3</v>
      </c>
      <c r="B15" s="421" t="s">
        <v>260</v>
      </c>
      <c r="C15" s="110"/>
      <c r="D15" s="422"/>
      <c r="E15" s="422" t="s">
        <v>1014</v>
      </c>
    </row>
    <row r="16" spans="1:5" ht="17.100000000000001" customHeight="1">
      <c r="A16" s="423" t="s">
        <v>46</v>
      </c>
      <c r="B16" s="421" t="s">
        <v>261</v>
      </c>
      <c r="C16" s="110"/>
      <c r="D16" s="422"/>
      <c r="E16" s="422" t="s">
        <v>1014</v>
      </c>
    </row>
    <row r="17" spans="1:5" ht="36" customHeight="1">
      <c r="A17" s="423" t="s">
        <v>48</v>
      </c>
      <c r="B17" s="184" t="s">
        <v>262</v>
      </c>
      <c r="C17" s="110"/>
      <c r="D17" s="422"/>
      <c r="E17" s="422" t="s">
        <v>1014</v>
      </c>
    </row>
    <row r="18" spans="1:5" ht="17.100000000000001" customHeight="1">
      <c r="A18" s="423">
        <v>4</v>
      </c>
      <c r="B18" s="421" t="s">
        <v>263</v>
      </c>
      <c r="C18" s="110"/>
      <c r="D18" s="422"/>
      <c r="E18" s="422" t="s">
        <v>1014</v>
      </c>
    </row>
    <row r="19" spans="1:5" ht="17.100000000000001" customHeight="1">
      <c r="A19" s="423" t="s">
        <v>208</v>
      </c>
      <c r="B19" s="421" t="s">
        <v>264</v>
      </c>
      <c r="C19" s="110"/>
      <c r="D19" s="110"/>
      <c r="E19" s="422" t="s">
        <v>1014</v>
      </c>
    </row>
    <row r="20" spans="1:5" ht="34.5" customHeight="1">
      <c r="A20" s="423" t="s">
        <v>209</v>
      </c>
      <c r="B20" s="421" t="s">
        <v>265</v>
      </c>
      <c r="C20" s="110"/>
      <c r="D20" s="110"/>
      <c r="E20" s="422" t="s">
        <v>1014</v>
      </c>
    </row>
    <row r="21" spans="1:5" ht="17.100000000000001" customHeight="1">
      <c r="A21" s="423">
        <v>5</v>
      </c>
      <c r="B21" s="421" t="s">
        <v>1061</v>
      </c>
      <c r="C21" s="110"/>
      <c r="D21" s="110"/>
      <c r="E21" s="422" t="s">
        <v>1014</v>
      </c>
    </row>
    <row r="22" spans="1:5" ht="17.100000000000001" customHeight="1">
      <c r="A22" s="423" t="s">
        <v>266</v>
      </c>
      <c r="B22" s="421" t="s">
        <v>267</v>
      </c>
      <c r="C22" s="110"/>
      <c r="D22" s="110"/>
      <c r="E22" s="422" t="s">
        <v>1014</v>
      </c>
    </row>
    <row r="23" spans="1:5" ht="33" customHeight="1">
      <c r="A23" s="423" t="s">
        <v>268</v>
      </c>
      <c r="B23" s="421" t="s">
        <v>269</v>
      </c>
      <c r="C23" s="110"/>
      <c r="D23" s="110"/>
      <c r="E23" s="422" t="s">
        <v>1014</v>
      </c>
    </row>
    <row r="24" spans="1:5" ht="17.100000000000001" customHeight="1">
      <c r="A24" s="423">
        <v>6</v>
      </c>
      <c r="B24" s="421" t="s">
        <v>270</v>
      </c>
      <c r="C24" s="110"/>
      <c r="D24" s="110"/>
      <c r="E24" s="422" t="s">
        <v>1014</v>
      </c>
    </row>
    <row r="25" spans="1:5" ht="17.100000000000001" customHeight="1">
      <c r="A25" s="423" t="s">
        <v>271</v>
      </c>
      <c r="B25" s="421" t="s">
        <v>272</v>
      </c>
      <c r="C25" s="110"/>
      <c r="D25" s="110"/>
      <c r="E25" s="422" t="s">
        <v>1014</v>
      </c>
    </row>
    <row r="26" spans="1:5" ht="17.100000000000001" customHeight="1">
      <c r="A26" s="423" t="s">
        <v>273</v>
      </c>
      <c r="B26" s="421" t="s">
        <v>274</v>
      </c>
      <c r="C26" s="110"/>
      <c r="D26" s="110"/>
      <c r="E26" s="422" t="s">
        <v>1014</v>
      </c>
    </row>
    <row r="27" spans="1:5" ht="17.100000000000001" customHeight="1">
      <c r="A27" s="423" t="s">
        <v>275</v>
      </c>
      <c r="B27" s="421" t="s">
        <v>276</v>
      </c>
      <c r="C27" s="110"/>
      <c r="D27" s="110"/>
      <c r="E27" s="422" t="s">
        <v>1014</v>
      </c>
    </row>
    <row r="28" spans="1:5" ht="17.100000000000001" customHeight="1">
      <c r="A28" s="423" t="s">
        <v>277</v>
      </c>
      <c r="B28" s="421" t="s">
        <v>278</v>
      </c>
      <c r="C28" s="110"/>
      <c r="D28" s="110"/>
      <c r="E28" s="422" t="s">
        <v>1014</v>
      </c>
    </row>
    <row r="29" spans="1:5" ht="17.100000000000001" customHeight="1">
      <c r="A29" s="423" t="s">
        <v>279</v>
      </c>
      <c r="B29" s="421" t="s">
        <v>280</v>
      </c>
      <c r="C29" s="421"/>
      <c r="D29" s="421"/>
      <c r="E29" s="422" t="s">
        <v>1014</v>
      </c>
    </row>
    <row r="30" spans="1:5" ht="12.75" customHeight="1">
      <c r="A30" s="543">
        <v>7</v>
      </c>
      <c r="B30" s="544" t="s">
        <v>281</v>
      </c>
      <c r="C30" s="545"/>
      <c r="D30" s="545">
        <v>1056</v>
      </c>
      <c r="E30" s="541" t="s">
        <v>1014</v>
      </c>
    </row>
    <row r="31" spans="1:5" ht="24.75" customHeight="1">
      <c r="A31" s="543"/>
      <c r="B31" s="544"/>
      <c r="C31" s="545"/>
      <c r="D31" s="545"/>
      <c r="E31" s="542"/>
    </row>
    <row r="104" spans="1:1">
      <c r="A104" s="145" t="s">
        <v>1005</v>
      </c>
    </row>
  </sheetData>
  <sheetProtection selectLockedCells="1" selectUnlockedCells="1"/>
  <mergeCells count="5">
    <mergeCell ref="E30:E31"/>
    <mergeCell ref="A30:A31"/>
    <mergeCell ref="B30:B31"/>
    <mergeCell ref="C30:C31"/>
    <mergeCell ref="D30:D31"/>
  </mergeCells>
  <phoneticPr fontId="59" type="noConversion"/>
  <pageMargins left="0.39370078740157483" right="0.15748031496062992" top="0.19685039370078741" bottom="0.27559055118110237" header="0.15748031496062992" footer="0.19685039370078741"/>
  <pageSetup paperSize="9" firstPageNumber="0" orientation="portrait" horizontalDpi="300" verticalDpi="300" r:id="rId1"/>
  <headerFooter alignWithMargins="0"/>
</worksheet>
</file>

<file path=xl/worksheets/sheet38.xml><?xml version="1.0" encoding="utf-8"?>
<worksheet xmlns="http://schemas.openxmlformats.org/spreadsheetml/2006/main" xmlns:r="http://schemas.openxmlformats.org/officeDocument/2006/relationships">
  <sheetPr>
    <tabColor rgb="FFFFFF00"/>
  </sheetPr>
  <dimension ref="A1:I203"/>
  <sheetViews>
    <sheetView zoomScale="67" zoomScaleNormal="67" workbookViewId="0">
      <selection activeCell="B13" sqref="B13"/>
    </sheetView>
  </sheetViews>
  <sheetFormatPr defaultColWidth="10.75" defaultRowHeight="12.75"/>
  <cols>
    <col min="1" max="1" width="6.25" style="1" customWidth="1"/>
    <col min="2" max="2" width="59.875" style="1" customWidth="1"/>
    <col min="3" max="16384" width="10.75" style="1"/>
  </cols>
  <sheetData>
    <row r="1" spans="1:9" ht="27.75" customHeight="1">
      <c r="A1" s="32" t="s">
        <v>809</v>
      </c>
    </row>
    <row r="2" spans="1:9" ht="15" customHeight="1">
      <c r="I2" s="44" t="s">
        <v>714</v>
      </c>
    </row>
    <row r="3" spans="1:9" ht="24.75" customHeight="1">
      <c r="A3" s="550" t="s">
        <v>42</v>
      </c>
      <c r="B3" s="550" t="s">
        <v>1070</v>
      </c>
      <c r="C3" s="550" t="s">
        <v>1071</v>
      </c>
      <c r="D3" s="550" t="s">
        <v>568</v>
      </c>
      <c r="E3" s="550"/>
      <c r="F3" s="550"/>
      <c r="G3" s="550" t="s">
        <v>559</v>
      </c>
      <c r="H3" s="550"/>
      <c r="I3" s="550"/>
    </row>
    <row r="4" spans="1:9" ht="38.25" customHeight="1">
      <c r="A4" s="550"/>
      <c r="B4" s="550"/>
      <c r="C4" s="550"/>
      <c r="D4" s="91" t="s">
        <v>283</v>
      </c>
      <c r="E4" s="91" t="s">
        <v>284</v>
      </c>
      <c r="F4" s="91" t="s">
        <v>69</v>
      </c>
      <c r="G4" s="91" t="s">
        <v>283</v>
      </c>
      <c r="H4" s="91" t="s">
        <v>284</v>
      </c>
      <c r="I4" s="91" t="s">
        <v>69</v>
      </c>
    </row>
    <row r="5" spans="1:9">
      <c r="A5" s="91">
        <v>1</v>
      </c>
      <c r="B5" s="91">
        <v>2</v>
      </c>
      <c r="C5" s="91">
        <v>3</v>
      </c>
      <c r="D5" s="91">
        <v>4</v>
      </c>
      <c r="E5" s="91">
        <v>5</v>
      </c>
      <c r="F5" s="91">
        <v>6</v>
      </c>
      <c r="G5" s="91">
        <v>7</v>
      </c>
      <c r="H5" s="91">
        <v>8</v>
      </c>
      <c r="I5" s="91">
        <v>9</v>
      </c>
    </row>
    <row r="6" spans="1:9" ht="12.75" customHeight="1">
      <c r="A6" s="546" t="s">
        <v>285</v>
      </c>
      <c r="B6" s="547"/>
      <c r="C6" s="547"/>
      <c r="D6" s="547"/>
      <c r="E6" s="547"/>
      <c r="F6" s="547"/>
      <c r="G6" s="547"/>
      <c r="H6" s="547"/>
      <c r="I6" s="548"/>
    </row>
    <row r="7" spans="1:9" ht="17.100000000000001" customHeight="1">
      <c r="A7" s="108" t="s">
        <v>286</v>
      </c>
      <c r="B7" s="108" t="s">
        <v>991</v>
      </c>
      <c r="C7" s="91">
        <v>6</v>
      </c>
      <c r="D7" s="326">
        <v>870248</v>
      </c>
      <c r="E7" s="298">
        <v>0</v>
      </c>
      <c r="F7" s="116">
        <f>D7+E7</f>
        <v>870248</v>
      </c>
      <c r="G7" s="25">
        <v>651235</v>
      </c>
      <c r="H7" s="298">
        <v>0</v>
      </c>
      <c r="I7" s="25">
        <v>651235</v>
      </c>
    </row>
    <row r="8" spans="1:9" ht="17.100000000000001" customHeight="1">
      <c r="A8" s="108">
        <v>2</v>
      </c>
      <c r="B8" s="108" t="s">
        <v>287</v>
      </c>
      <c r="C8" s="91"/>
      <c r="D8" s="326">
        <v>21190</v>
      </c>
      <c r="E8" s="298">
        <v>0</v>
      </c>
      <c r="F8" s="116">
        <f t="shared" ref="F8:F24" si="0">D8+E8</f>
        <v>21190</v>
      </c>
      <c r="G8" s="25">
        <v>13770</v>
      </c>
      <c r="H8" s="298">
        <v>0</v>
      </c>
      <c r="I8" s="25">
        <v>13770</v>
      </c>
    </row>
    <row r="9" spans="1:9" ht="15" customHeight="1">
      <c r="A9" s="108">
        <v>3</v>
      </c>
      <c r="B9" s="101" t="s">
        <v>288</v>
      </c>
      <c r="C9" s="91">
        <v>7</v>
      </c>
      <c r="D9" s="326">
        <v>3685</v>
      </c>
      <c r="E9" s="298">
        <v>0</v>
      </c>
      <c r="F9" s="116">
        <f t="shared" si="0"/>
        <v>3685</v>
      </c>
      <c r="G9" s="298">
        <v>0</v>
      </c>
      <c r="H9" s="298">
        <v>0</v>
      </c>
      <c r="I9" s="298">
        <v>0</v>
      </c>
    </row>
    <row r="10" spans="1:9" ht="37.5" customHeight="1">
      <c r="A10" s="108">
        <v>4</v>
      </c>
      <c r="B10" s="108" t="s">
        <v>1013</v>
      </c>
      <c r="C10" s="91">
        <v>8</v>
      </c>
      <c r="D10" s="298">
        <v>0</v>
      </c>
      <c r="E10" s="298">
        <v>0</v>
      </c>
      <c r="F10" s="298">
        <f t="shared" si="0"/>
        <v>0</v>
      </c>
      <c r="G10" s="298">
        <v>0</v>
      </c>
      <c r="H10" s="298">
        <v>0</v>
      </c>
      <c r="I10" s="298">
        <v>0</v>
      </c>
    </row>
    <row r="11" spans="1:9" ht="17.100000000000001" customHeight="1">
      <c r="A11" s="108">
        <v>5</v>
      </c>
      <c r="B11" s="108" t="s">
        <v>289</v>
      </c>
      <c r="C11" s="91">
        <v>9</v>
      </c>
      <c r="D11" s="298">
        <v>0</v>
      </c>
      <c r="E11" s="298">
        <v>0</v>
      </c>
      <c r="F11" s="298">
        <f t="shared" si="0"/>
        <v>0</v>
      </c>
      <c r="G11" s="298">
        <v>0</v>
      </c>
      <c r="H11" s="298">
        <v>0</v>
      </c>
      <c r="I11" s="298">
        <v>0</v>
      </c>
    </row>
    <row r="12" spans="1:9" ht="17.100000000000001" customHeight="1">
      <c r="A12" s="108">
        <v>6</v>
      </c>
      <c r="B12" s="108" t="s">
        <v>993</v>
      </c>
      <c r="C12" s="91">
        <v>10</v>
      </c>
      <c r="D12" s="326">
        <v>1100282.797</v>
      </c>
      <c r="E12" s="326">
        <v>178097.58500000002</v>
      </c>
      <c r="F12" s="116">
        <f t="shared" si="0"/>
        <v>1278380.382</v>
      </c>
      <c r="G12" s="25">
        <v>781983</v>
      </c>
      <c r="H12" s="25">
        <v>300104</v>
      </c>
      <c r="I12" s="25">
        <v>1082087</v>
      </c>
    </row>
    <row r="13" spans="1:9" ht="17.100000000000001" customHeight="1">
      <c r="A13" s="108">
        <v>7</v>
      </c>
      <c r="B13" s="108" t="s">
        <v>290</v>
      </c>
      <c r="C13" s="91">
        <v>11</v>
      </c>
      <c r="D13" s="298">
        <v>0</v>
      </c>
      <c r="E13" s="298">
        <v>0</v>
      </c>
      <c r="F13" s="298">
        <f t="shared" si="0"/>
        <v>0</v>
      </c>
      <c r="G13" s="298">
        <v>0</v>
      </c>
      <c r="H13" s="298">
        <v>0</v>
      </c>
      <c r="I13" s="298">
        <v>0</v>
      </c>
    </row>
    <row r="14" spans="1:9" ht="17.100000000000001" customHeight="1">
      <c r="A14" s="108">
        <v>8</v>
      </c>
      <c r="B14" s="100" t="s">
        <v>291</v>
      </c>
      <c r="C14" s="91">
        <v>12</v>
      </c>
      <c r="D14" s="298">
        <v>0</v>
      </c>
      <c r="E14" s="298">
        <v>0</v>
      </c>
      <c r="F14" s="298">
        <f t="shared" si="0"/>
        <v>0</v>
      </c>
      <c r="G14" s="298">
        <v>0</v>
      </c>
      <c r="H14" s="298">
        <v>0</v>
      </c>
      <c r="I14" s="298">
        <v>0</v>
      </c>
    </row>
    <row r="15" spans="1:9" ht="17.100000000000001" customHeight="1">
      <c r="A15" s="108">
        <v>9</v>
      </c>
      <c r="B15" s="108" t="s">
        <v>197</v>
      </c>
      <c r="C15" s="91">
        <v>13</v>
      </c>
      <c r="D15" s="298">
        <v>0</v>
      </c>
      <c r="E15" s="298">
        <v>0</v>
      </c>
      <c r="F15" s="298">
        <f t="shared" si="0"/>
        <v>0</v>
      </c>
      <c r="G15" s="298">
        <v>0</v>
      </c>
      <c r="H15" s="298">
        <v>0</v>
      </c>
      <c r="I15" s="298">
        <v>0</v>
      </c>
    </row>
    <row r="16" spans="1:9" ht="17.100000000000001" customHeight="1">
      <c r="A16" s="108">
        <v>10</v>
      </c>
      <c r="B16" s="108" t="s">
        <v>292</v>
      </c>
      <c r="C16" s="91">
        <v>14</v>
      </c>
      <c r="D16" s="298">
        <v>0</v>
      </c>
      <c r="E16" s="298">
        <v>0</v>
      </c>
      <c r="F16" s="298">
        <f t="shared" si="0"/>
        <v>0</v>
      </c>
      <c r="G16" s="298">
        <v>0</v>
      </c>
      <c r="H16" s="298">
        <v>0</v>
      </c>
      <c r="I16" s="298">
        <v>0</v>
      </c>
    </row>
    <row r="17" spans="1:9" ht="17.100000000000001" customHeight="1">
      <c r="A17" s="108">
        <v>11</v>
      </c>
      <c r="B17" s="108" t="s">
        <v>293</v>
      </c>
      <c r="C17" s="91"/>
      <c r="D17" s="298">
        <v>0</v>
      </c>
      <c r="E17" s="298">
        <v>0</v>
      </c>
      <c r="F17" s="298">
        <f t="shared" si="0"/>
        <v>0</v>
      </c>
      <c r="G17" s="298">
        <v>0</v>
      </c>
      <c r="H17" s="298">
        <v>0</v>
      </c>
      <c r="I17" s="298">
        <v>0</v>
      </c>
    </row>
    <row r="18" spans="1:9" ht="17.100000000000001" customHeight="1">
      <c r="A18" s="108">
        <v>12</v>
      </c>
      <c r="B18" s="108" t="s">
        <v>294</v>
      </c>
      <c r="C18" s="91"/>
      <c r="D18" s="298">
        <v>0</v>
      </c>
      <c r="E18" s="298">
        <v>0</v>
      </c>
      <c r="F18" s="298">
        <f t="shared" si="0"/>
        <v>0</v>
      </c>
      <c r="G18" s="25">
        <v>20</v>
      </c>
      <c r="H18" s="298">
        <v>0</v>
      </c>
      <c r="I18" s="25">
        <v>20</v>
      </c>
    </row>
    <row r="19" spans="1:9" ht="17.100000000000001" customHeight="1">
      <c r="A19" s="108">
        <v>13</v>
      </c>
      <c r="B19" s="108" t="s">
        <v>996</v>
      </c>
      <c r="C19" s="91">
        <v>15</v>
      </c>
      <c r="D19" s="298">
        <v>0</v>
      </c>
      <c r="E19" s="298">
        <v>0</v>
      </c>
      <c r="F19" s="298">
        <f t="shared" si="0"/>
        <v>0</v>
      </c>
      <c r="G19" s="298">
        <v>0</v>
      </c>
      <c r="H19" s="298">
        <v>0</v>
      </c>
      <c r="I19" s="298">
        <v>0</v>
      </c>
    </row>
    <row r="20" spans="1:9" ht="17.100000000000001" customHeight="1">
      <c r="A20" s="108">
        <v>14</v>
      </c>
      <c r="B20" s="108" t="s">
        <v>295</v>
      </c>
      <c r="C20" s="91">
        <v>16</v>
      </c>
      <c r="D20" s="298">
        <v>0</v>
      </c>
      <c r="E20" s="326">
        <v>34910</v>
      </c>
      <c r="F20" s="116">
        <f t="shared" si="0"/>
        <v>34910</v>
      </c>
      <c r="G20" s="298">
        <v>0</v>
      </c>
      <c r="H20" s="25">
        <v>37517</v>
      </c>
      <c r="I20" s="25">
        <v>37517</v>
      </c>
    </row>
    <row r="21" spans="1:9" ht="17.100000000000001" customHeight="1">
      <c r="A21" s="108">
        <v>15</v>
      </c>
      <c r="B21" s="108" t="s">
        <v>174</v>
      </c>
      <c r="C21" s="91">
        <v>17</v>
      </c>
      <c r="D21" s="326">
        <f>10076.995-444</f>
        <v>9632.9950000000008</v>
      </c>
      <c r="E21" s="326">
        <v>194</v>
      </c>
      <c r="F21" s="116">
        <f t="shared" si="0"/>
        <v>9826.9950000000008</v>
      </c>
      <c r="G21" s="25">
        <v>114486</v>
      </c>
      <c r="H21" s="25">
        <v>125</v>
      </c>
      <c r="I21" s="25">
        <v>114611</v>
      </c>
    </row>
    <row r="22" spans="1:9" ht="17.100000000000001" customHeight="1">
      <c r="A22" s="108">
        <v>16</v>
      </c>
      <c r="B22" s="108" t="s">
        <v>193</v>
      </c>
      <c r="C22" s="91">
        <v>18</v>
      </c>
      <c r="D22" s="326">
        <f>168.473+444</f>
        <v>612.47299999999996</v>
      </c>
      <c r="E22" s="298">
        <v>0</v>
      </c>
      <c r="F22" s="116">
        <f t="shared" si="0"/>
        <v>612.47299999999996</v>
      </c>
      <c r="G22" s="25">
        <v>129</v>
      </c>
      <c r="H22" s="298">
        <v>0</v>
      </c>
      <c r="I22" s="25">
        <v>129</v>
      </c>
    </row>
    <row r="23" spans="1:9" ht="17.100000000000001" customHeight="1">
      <c r="A23" s="108">
        <v>17</v>
      </c>
      <c r="B23" s="108" t="s">
        <v>296</v>
      </c>
      <c r="C23" s="91">
        <v>19</v>
      </c>
      <c r="D23" s="298">
        <v>0</v>
      </c>
      <c r="E23" s="298">
        <v>0</v>
      </c>
      <c r="F23" s="298">
        <f t="shared" si="0"/>
        <v>0</v>
      </c>
      <c r="G23" s="298">
        <v>0</v>
      </c>
      <c r="H23" s="298">
        <v>0</v>
      </c>
      <c r="I23" s="298">
        <v>0</v>
      </c>
    </row>
    <row r="24" spans="1:9" ht="17.100000000000001" customHeight="1">
      <c r="A24" s="216">
        <v>18</v>
      </c>
      <c r="B24" s="108" t="s">
        <v>297</v>
      </c>
      <c r="C24" s="265"/>
      <c r="D24" s="327">
        <f>SUM(D7:D23)</f>
        <v>2005651.2650000001</v>
      </c>
      <c r="E24" s="327">
        <f>SUM(E7:E23)</f>
        <v>213201.58500000002</v>
      </c>
      <c r="F24" s="116">
        <f t="shared" si="0"/>
        <v>2218852.85</v>
      </c>
      <c r="G24" s="217">
        <v>1561623</v>
      </c>
      <c r="H24" s="217">
        <v>337746</v>
      </c>
      <c r="I24" s="217">
        <v>1899369</v>
      </c>
    </row>
    <row r="25" spans="1:9" ht="17.100000000000001" customHeight="1">
      <c r="A25" s="549" t="s">
        <v>298</v>
      </c>
      <c r="B25" s="549"/>
      <c r="C25" s="549"/>
      <c r="D25" s="549"/>
      <c r="E25" s="549"/>
      <c r="F25" s="549"/>
      <c r="G25" s="549"/>
      <c r="H25" s="549"/>
      <c r="I25" s="549"/>
    </row>
    <row r="26" spans="1:9" ht="17.100000000000001" customHeight="1">
      <c r="A26" s="218">
        <v>19</v>
      </c>
      <c r="B26" s="108" t="s">
        <v>299</v>
      </c>
      <c r="C26" s="211">
        <v>20</v>
      </c>
      <c r="D26" s="326">
        <v>20</v>
      </c>
      <c r="E26" s="298">
        <v>0</v>
      </c>
      <c r="F26" s="116">
        <f>D26+E26</f>
        <v>20</v>
      </c>
      <c r="G26" s="219">
        <v>65856.013999999996</v>
      </c>
      <c r="H26" s="219">
        <v>239790</v>
      </c>
      <c r="I26" s="219">
        <v>305646.01399999997</v>
      </c>
    </row>
    <row r="27" spans="1:9" ht="17.100000000000001" customHeight="1">
      <c r="A27" s="108">
        <v>20</v>
      </c>
      <c r="B27" s="108" t="s">
        <v>300</v>
      </c>
      <c r="C27" s="91">
        <v>21</v>
      </c>
      <c r="D27" s="326">
        <f>1847761.95+650</f>
        <v>1848411.95</v>
      </c>
      <c r="E27" s="326">
        <v>22216.816999999999</v>
      </c>
      <c r="F27" s="116">
        <f t="shared" ref="F27:F37" si="1">D27+E27</f>
        <v>1870628.767</v>
      </c>
      <c r="G27" s="25">
        <v>1095444</v>
      </c>
      <c r="H27" s="25">
        <v>17310</v>
      </c>
      <c r="I27" s="25">
        <v>1112754</v>
      </c>
    </row>
    <row r="28" spans="1:9" ht="17.100000000000001" customHeight="1">
      <c r="A28" s="108">
        <v>21</v>
      </c>
      <c r="B28" s="108" t="s">
        <v>198</v>
      </c>
      <c r="C28" s="91">
        <v>22</v>
      </c>
      <c r="D28" s="298">
        <v>0</v>
      </c>
      <c r="E28" s="298">
        <v>0</v>
      </c>
      <c r="F28" s="298">
        <f t="shared" si="1"/>
        <v>0</v>
      </c>
      <c r="G28" s="298">
        <v>0</v>
      </c>
      <c r="H28" s="298">
        <v>0</v>
      </c>
      <c r="I28" s="298">
        <v>0</v>
      </c>
    </row>
    <row r="29" spans="1:9" ht="17.100000000000001" customHeight="1">
      <c r="A29" s="100">
        <v>22</v>
      </c>
      <c r="B29" s="100" t="s">
        <v>1032</v>
      </c>
      <c r="C29" s="91">
        <v>23</v>
      </c>
      <c r="D29" s="298">
        <v>0</v>
      </c>
      <c r="E29" s="298">
        <v>0</v>
      </c>
      <c r="F29" s="298">
        <f t="shared" si="1"/>
        <v>0</v>
      </c>
      <c r="G29" s="298">
        <v>0</v>
      </c>
      <c r="H29" s="298">
        <v>0</v>
      </c>
      <c r="I29" s="298">
        <v>0</v>
      </c>
    </row>
    <row r="30" spans="1:9" ht="17.100000000000001" customHeight="1">
      <c r="A30" s="100">
        <v>23</v>
      </c>
      <c r="B30" s="100" t="s">
        <v>301</v>
      </c>
      <c r="C30" s="91"/>
      <c r="D30" s="298">
        <v>0</v>
      </c>
      <c r="E30" s="298">
        <v>0</v>
      </c>
      <c r="F30" s="298">
        <f t="shared" si="1"/>
        <v>0</v>
      </c>
      <c r="G30" s="298">
        <v>0</v>
      </c>
      <c r="H30" s="298">
        <v>0</v>
      </c>
      <c r="I30" s="298">
        <v>0</v>
      </c>
    </row>
    <row r="31" spans="1:9" ht="17.100000000000001" customHeight="1">
      <c r="A31" s="100">
        <v>24</v>
      </c>
      <c r="B31" s="108" t="s">
        <v>302</v>
      </c>
      <c r="C31" s="91"/>
      <c r="D31" s="326">
        <v>577</v>
      </c>
      <c r="E31" s="298">
        <v>0</v>
      </c>
      <c r="F31" s="116">
        <f t="shared" si="1"/>
        <v>577</v>
      </c>
      <c r="G31" s="298">
        <v>0</v>
      </c>
      <c r="H31" s="298">
        <v>0</v>
      </c>
      <c r="I31" s="298">
        <v>0</v>
      </c>
    </row>
    <row r="32" spans="1:9" ht="17.100000000000001" customHeight="1">
      <c r="A32" s="108">
        <v>25</v>
      </c>
      <c r="B32" s="108" t="s">
        <v>999</v>
      </c>
      <c r="C32" s="91">
        <v>24</v>
      </c>
      <c r="D32" s="298">
        <v>0</v>
      </c>
      <c r="E32" s="298">
        <v>0</v>
      </c>
      <c r="F32" s="298">
        <f t="shared" si="1"/>
        <v>0</v>
      </c>
      <c r="G32" s="25">
        <v>12</v>
      </c>
      <c r="H32" s="298">
        <v>0</v>
      </c>
      <c r="I32" s="25">
        <v>12</v>
      </c>
    </row>
    <row r="33" spans="1:9" ht="17.100000000000001" customHeight="1">
      <c r="A33" s="108">
        <v>26</v>
      </c>
      <c r="B33" s="108" t="s">
        <v>303</v>
      </c>
      <c r="C33" s="91">
        <v>25</v>
      </c>
      <c r="D33" s="326">
        <f>22239-650</f>
        <v>21589</v>
      </c>
      <c r="E33" s="298">
        <v>0</v>
      </c>
      <c r="F33" s="116">
        <f t="shared" si="1"/>
        <v>21589</v>
      </c>
      <c r="G33" s="25">
        <v>136505.99600000001</v>
      </c>
      <c r="H33" s="25">
        <v>354.00399999998598</v>
      </c>
      <c r="I33" s="25">
        <v>136860</v>
      </c>
    </row>
    <row r="34" spans="1:9" ht="17.100000000000001" customHeight="1">
      <c r="A34" s="108">
        <v>27</v>
      </c>
      <c r="B34" s="108" t="s">
        <v>304</v>
      </c>
      <c r="C34" s="91">
        <v>26</v>
      </c>
      <c r="D34" s="326">
        <v>5865</v>
      </c>
      <c r="E34" s="298">
        <v>0</v>
      </c>
      <c r="F34" s="116">
        <f t="shared" si="1"/>
        <v>5865</v>
      </c>
      <c r="G34" s="25">
        <v>3688</v>
      </c>
      <c r="H34" s="298">
        <v>0</v>
      </c>
      <c r="I34" s="25">
        <v>3688</v>
      </c>
    </row>
    <row r="35" spans="1:9" ht="17.100000000000001" customHeight="1">
      <c r="A35" s="108">
        <v>28</v>
      </c>
      <c r="B35" s="101" t="s">
        <v>1000</v>
      </c>
      <c r="C35" s="91">
        <v>27</v>
      </c>
      <c r="D35" s="326">
        <v>410.959</v>
      </c>
      <c r="E35" s="326">
        <v>50000</v>
      </c>
      <c r="F35" s="116">
        <f t="shared" si="1"/>
        <v>50410.959000000003</v>
      </c>
      <c r="G35" s="298">
        <v>0</v>
      </c>
      <c r="H35" s="25">
        <v>50464</v>
      </c>
      <c r="I35" s="25">
        <v>50464</v>
      </c>
    </row>
    <row r="36" spans="1:9" ht="17.100000000000001" customHeight="1">
      <c r="A36" s="108">
        <v>29</v>
      </c>
      <c r="B36" s="108" t="s">
        <v>305</v>
      </c>
      <c r="C36" s="91">
        <v>19</v>
      </c>
      <c r="D36" s="298">
        <v>0</v>
      </c>
      <c r="E36" s="298">
        <v>0</v>
      </c>
      <c r="F36" s="298">
        <f t="shared" si="1"/>
        <v>0</v>
      </c>
      <c r="G36" s="298">
        <v>0</v>
      </c>
      <c r="H36" s="298">
        <v>0</v>
      </c>
      <c r="I36" s="298">
        <v>0</v>
      </c>
    </row>
    <row r="37" spans="1:9" ht="17.100000000000001" customHeight="1">
      <c r="A37" s="108">
        <v>30</v>
      </c>
      <c r="B37" s="108" t="s">
        <v>306</v>
      </c>
      <c r="C37" s="91"/>
      <c r="D37" s="116">
        <f>SUM(D26:D36)</f>
        <v>1876873.909</v>
      </c>
      <c r="E37" s="116">
        <f>SUM(E26:E36)</f>
        <v>72216.816999999995</v>
      </c>
      <c r="F37" s="116">
        <f t="shared" si="1"/>
        <v>1949090.726</v>
      </c>
      <c r="G37" s="25">
        <v>1301506.01</v>
      </c>
      <c r="H37" s="25">
        <v>307918.00399999996</v>
      </c>
      <c r="I37" s="25">
        <v>1609424.014</v>
      </c>
    </row>
    <row r="38" spans="1:9">
      <c r="A38" s="5"/>
      <c r="B38" s="5"/>
      <c r="C38" s="5"/>
      <c r="D38" s="5"/>
      <c r="E38" s="5"/>
      <c r="F38" s="5"/>
      <c r="G38" s="5"/>
      <c r="H38" s="5"/>
      <c r="I38" s="5"/>
    </row>
    <row r="39" spans="1:9">
      <c r="A39" s="5"/>
      <c r="B39" s="5"/>
      <c r="C39" s="5"/>
      <c r="D39" s="5"/>
      <c r="E39" s="5"/>
      <c r="F39" s="5"/>
      <c r="G39" s="5"/>
      <c r="H39" s="5"/>
      <c r="I39" s="5"/>
    </row>
    <row r="40" spans="1:9">
      <c r="A40" s="5"/>
      <c r="B40" s="5"/>
      <c r="C40" s="5"/>
      <c r="D40" s="5"/>
      <c r="E40" s="5"/>
      <c r="F40" s="5"/>
      <c r="G40" s="5"/>
      <c r="H40" s="5"/>
      <c r="I40" s="5"/>
    </row>
    <row r="41" spans="1:9">
      <c r="A41" s="5"/>
      <c r="B41" s="5"/>
      <c r="C41" s="5"/>
      <c r="D41" s="5"/>
      <c r="E41" s="5"/>
      <c r="F41" s="5"/>
      <c r="G41" s="5"/>
      <c r="H41" s="5"/>
      <c r="I41" s="5"/>
    </row>
    <row r="42" spans="1:9">
      <c r="A42" s="5"/>
      <c r="B42" s="5"/>
      <c r="C42" s="5"/>
      <c r="D42" s="5"/>
      <c r="E42" s="5"/>
      <c r="F42" s="5"/>
      <c r="G42" s="5"/>
      <c r="H42" s="5"/>
      <c r="I42" s="5"/>
    </row>
    <row r="43" spans="1:9">
      <c r="A43" s="5"/>
      <c r="B43" s="5"/>
      <c r="C43" s="5"/>
      <c r="D43" s="5"/>
      <c r="E43" s="5"/>
      <c r="F43" s="5"/>
      <c r="G43" s="5"/>
      <c r="H43" s="5"/>
      <c r="I43" s="5"/>
    </row>
    <row r="44" spans="1:9">
      <c r="A44" s="5"/>
      <c r="B44" s="5"/>
      <c r="C44" s="5"/>
      <c r="D44" s="5"/>
      <c r="E44" s="5"/>
      <c r="F44" s="5"/>
      <c r="G44" s="5"/>
      <c r="H44" s="5"/>
      <c r="I44" s="5"/>
    </row>
    <row r="45" spans="1:9">
      <c r="A45" s="5"/>
      <c r="B45" s="5"/>
      <c r="C45" s="5"/>
      <c r="D45" s="5"/>
      <c r="E45" s="5"/>
      <c r="F45" s="5"/>
      <c r="G45" s="5"/>
      <c r="H45" s="5"/>
      <c r="I45" s="5"/>
    </row>
    <row r="46" spans="1:9">
      <c r="A46" s="5"/>
      <c r="B46" s="5"/>
      <c r="C46" s="5"/>
      <c r="D46" s="5"/>
      <c r="E46" s="5"/>
      <c r="F46" s="5"/>
      <c r="G46" s="5"/>
      <c r="H46" s="5"/>
      <c r="I46" s="5"/>
    </row>
    <row r="47" spans="1:9">
      <c r="A47" s="5"/>
      <c r="B47" s="5"/>
      <c r="C47" s="5"/>
      <c r="D47" s="5"/>
      <c r="E47" s="5"/>
      <c r="F47" s="5"/>
      <c r="G47" s="5"/>
      <c r="H47" s="5"/>
      <c r="I47" s="5"/>
    </row>
    <row r="91" spans="1:1">
      <c r="A91" s="141" t="s">
        <v>1005</v>
      </c>
    </row>
    <row r="203" spans="4:4">
      <c r="D203" s="50"/>
    </row>
  </sheetData>
  <sheetProtection selectLockedCells="1" selectUnlockedCells="1"/>
  <mergeCells count="7">
    <mergeCell ref="A6:I6"/>
    <mergeCell ref="A25:I25"/>
    <mergeCell ref="A3:A4"/>
    <mergeCell ref="B3:B4"/>
    <mergeCell ref="C3:C4"/>
    <mergeCell ref="D3:F3"/>
    <mergeCell ref="G3:I3"/>
  </mergeCells>
  <phoneticPr fontId="59" type="noConversion"/>
  <pageMargins left="0.39370078740157483" right="0.15748031496062992" top="0.98425196850393704" bottom="0.27559055118110237" header="0.15748031496062992" footer="0.19685039370078741"/>
  <pageSetup paperSize="9" scale="85" firstPageNumber="0" orientation="landscape" horizontalDpi="300" verticalDpi="300" r:id="rId1"/>
  <headerFooter alignWithMargins="0"/>
</worksheet>
</file>

<file path=xl/worksheets/sheet39.xml><?xml version="1.0" encoding="utf-8"?>
<worksheet xmlns="http://schemas.openxmlformats.org/spreadsheetml/2006/main" xmlns:r="http://schemas.openxmlformats.org/officeDocument/2006/relationships">
  <sheetPr>
    <tabColor rgb="FFFFFF00"/>
  </sheetPr>
  <dimension ref="A1:D202"/>
  <sheetViews>
    <sheetView zoomScale="94" zoomScaleNormal="94" workbookViewId="0">
      <selection activeCell="E16" sqref="E16"/>
    </sheetView>
  </sheetViews>
  <sheetFormatPr defaultColWidth="10.75" defaultRowHeight="12.75"/>
  <cols>
    <col min="1" max="1" width="5.875" style="73" customWidth="1"/>
    <col min="2" max="2" width="53.25" style="1" customWidth="1"/>
    <col min="3" max="3" width="11.875" style="1" customWidth="1"/>
    <col min="4" max="4" width="13.625" style="1" customWidth="1"/>
    <col min="5" max="16384" width="10.75" style="1"/>
  </cols>
  <sheetData>
    <row r="1" spans="1:4" ht="30" customHeight="1">
      <c r="A1" s="32" t="s">
        <v>810</v>
      </c>
    </row>
    <row r="2" spans="1:4">
      <c r="A2" s="1"/>
      <c r="D2" s="44" t="s">
        <v>1008</v>
      </c>
    </row>
    <row r="3" spans="1:4" ht="37.5" customHeight="1">
      <c r="A3" s="269" t="s">
        <v>42</v>
      </c>
      <c r="B3" s="269" t="s">
        <v>1070</v>
      </c>
      <c r="C3" s="269" t="s">
        <v>568</v>
      </c>
      <c r="D3" s="269" t="s">
        <v>559</v>
      </c>
    </row>
    <row r="4" spans="1:4">
      <c r="A4" s="269">
        <v>1</v>
      </c>
      <c r="B4" s="269">
        <v>2</v>
      </c>
      <c r="C4" s="269">
        <v>3</v>
      </c>
      <c r="D4" s="269">
        <v>4</v>
      </c>
    </row>
    <row r="5" spans="1:4" ht="15.75" customHeight="1">
      <c r="A5" s="551" t="s">
        <v>848</v>
      </c>
      <c r="B5" s="551"/>
      <c r="C5" s="551"/>
      <c r="D5" s="551"/>
    </row>
    <row r="6" spans="1:4" ht="15" customHeight="1">
      <c r="A6" s="425">
        <v>1</v>
      </c>
      <c r="B6" s="425" t="s">
        <v>1016</v>
      </c>
      <c r="C6" s="412">
        <v>320547.72518000007</v>
      </c>
      <c r="D6" s="412">
        <v>305418</v>
      </c>
    </row>
    <row r="7" spans="1:4" ht="15" customHeight="1">
      <c r="A7" s="425">
        <v>2</v>
      </c>
      <c r="B7" s="425" t="s">
        <v>307</v>
      </c>
      <c r="C7" s="426">
        <v>0</v>
      </c>
      <c r="D7" s="426">
        <v>0</v>
      </c>
    </row>
    <row r="8" spans="1:4" ht="15" customHeight="1">
      <c r="A8" s="425">
        <v>3</v>
      </c>
      <c r="B8" s="427" t="s">
        <v>291</v>
      </c>
      <c r="C8" s="426">
        <v>0</v>
      </c>
      <c r="D8" s="426">
        <v>0</v>
      </c>
    </row>
    <row r="9" spans="1:4" ht="15" customHeight="1">
      <c r="A9" s="425">
        <v>4</v>
      </c>
      <c r="B9" s="425" t="s">
        <v>289</v>
      </c>
      <c r="C9" s="412">
        <v>282.50806999999423</v>
      </c>
      <c r="D9" s="412">
        <v>98</v>
      </c>
    </row>
    <row r="10" spans="1:4" ht="15" customHeight="1">
      <c r="A10" s="425">
        <v>5</v>
      </c>
      <c r="B10" s="425" t="s">
        <v>308</v>
      </c>
      <c r="C10" s="412"/>
      <c r="D10" s="269"/>
    </row>
    <row r="11" spans="1:4" ht="33" customHeight="1">
      <c r="A11" s="425">
        <v>6</v>
      </c>
      <c r="B11" s="425" t="s">
        <v>309</v>
      </c>
      <c r="C11" s="426">
        <v>0</v>
      </c>
      <c r="D11" s="426">
        <v>0</v>
      </c>
    </row>
    <row r="12" spans="1:4" ht="14.25" customHeight="1">
      <c r="A12" s="425">
        <v>7</v>
      </c>
      <c r="B12" s="425" t="s">
        <v>310</v>
      </c>
      <c r="C12" s="426">
        <v>0</v>
      </c>
      <c r="D12" s="426">
        <v>0</v>
      </c>
    </row>
    <row r="13" spans="1:4" ht="15" customHeight="1">
      <c r="A13" s="425">
        <v>8</v>
      </c>
      <c r="B13" s="425" t="s">
        <v>311</v>
      </c>
      <c r="C13" s="412">
        <v>65236.441140000003</v>
      </c>
      <c r="D13" s="412">
        <v>22602</v>
      </c>
    </row>
    <row r="14" spans="1:4" ht="15" customHeight="1">
      <c r="A14" s="425">
        <v>9</v>
      </c>
      <c r="B14" s="425" t="s">
        <v>312</v>
      </c>
      <c r="C14" s="426">
        <v>0</v>
      </c>
      <c r="D14" s="426">
        <v>0</v>
      </c>
    </row>
    <row r="15" spans="1:4" ht="15" customHeight="1">
      <c r="A15" s="425">
        <v>10</v>
      </c>
      <c r="B15" s="425" t="s">
        <v>313</v>
      </c>
      <c r="C15" s="426">
        <v>0</v>
      </c>
      <c r="D15" s="426">
        <v>0</v>
      </c>
    </row>
    <row r="16" spans="1:4" ht="15" customHeight="1">
      <c r="A16" s="425">
        <v>11</v>
      </c>
      <c r="B16" s="425" t="s">
        <v>671</v>
      </c>
      <c r="C16" s="412">
        <v>266.31488999999999</v>
      </c>
      <c r="D16" s="412">
        <v>235</v>
      </c>
    </row>
    <row r="17" spans="1:4" ht="15" customHeight="1">
      <c r="A17" s="425">
        <v>12</v>
      </c>
      <c r="B17" s="425" t="s">
        <v>314</v>
      </c>
      <c r="C17" s="426">
        <v>0</v>
      </c>
      <c r="D17" s="426">
        <v>0</v>
      </c>
    </row>
    <row r="18" spans="1:4" ht="15" customHeight="1">
      <c r="A18" s="425">
        <v>13</v>
      </c>
      <c r="B18" s="425" t="s">
        <v>315</v>
      </c>
      <c r="C18" s="426">
        <v>0</v>
      </c>
      <c r="D18" s="426">
        <v>0</v>
      </c>
    </row>
    <row r="19" spans="1:4" ht="15" customHeight="1">
      <c r="A19" s="73">
        <v>14</v>
      </c>
      <c r="B19" s="425" t="s">
        <v>316</v>
      </c>
      <c r="C19" s="412">
        <v>386332.98928000004</v>
      </c>
      <c r="D19" s="412">
        <f>SUM(D6:D18)</f>
        <v>328353</v>
      </c>
    </row>
    <row r="20" spans="1:4" ht="17.25" customHeight="1">
      <c r="A20" s="551" t="s">
        <v>849</v>
      </c>
      <c r="B20" s="551"/>
      <c r="C20" s="551"/>
      <c r="D20" s="551"/>
    </row>
    <row r="21" spans="1:4" ht="15" customHeight="1">
      <c r="A21" s="425">
        <v>15</v>
      </c>
      <c r="B21" s="425" t="s">
        <v>317</v>
      </c>
      <c r="C21" s="412">
        <v>-28980.995719999999</v>
      </c>
      <c r="D21" s="412">
        <v>-26585</v>
      </c>
    </row>
    <row r="22" spans="1:4" ht="15" customHeight="1">
      <c r="A22" s="425">
        <v>16</v>
      </c>
      <c r="B22" s="425" t="s">
        <v>318</v>
      </c>
      <c r="C22" s="426">
        <v>0</v>
      </c>
      <c r="D22" s="426">
        <v>0</v>
      </c>
    </row>
    <row r="23" spans="1:4" ht="15" customHeight="1">
      <c r="A23" s="425">
        <v>17</v>
      </c>
      <c r="B23" s="425" t="s">
        <v>1032</v>
      </c>
      <c r="C23" s="426">
        <v>0</v>
      </c>
      <c r="D23" s="426">
        <v>0</v>
      </c>
    </row>
    <row r="24" spans="1:4" ht="15" customHeight="1">
      <c r="A24" s="425">
        <v>18</v>
      </c>
      <c r="B24" s="376" t="s">
        <v>319</v>
      </c>
      <c r="C24" s="412">
        <v>-149212.92047999997</v>
      </c>
      <c r="D24" s="412">
        <v>-76409</v>
      </c>
    </row>
    <row r="25" spans="1:4" ht="15" customHeight="1">
      <c r="A25" s="425">
        <v>19</v>
      </c>
      <c r="B25" s="425" t="s">
        <v>320</v>
      </c>
      <c r="C25" s="412">
        <v>-4141.2395000000006</v>
      </c>
      <c r="D25" s="412">
        <v>-11585</v>
      </c>
    </row>
    <row r="26" spans="1:4" ht="15" customHeight="1">
      <c r="A26" s="425">
        <v>20</v>
      </c>
      <c r="B26" s="425" t="s">
        <v>321</v>
      </c>
      <c r="C26" s="426">
        <v>0</v>
      </c>
      <c r="D26" s="426">
        <v>0</v>
      </c>
    </row>
    <row r="27" spans="1:4" ht="15" customHeight="1">
      <c r="A27" s="425">
        <v>21</v>
      </c>
      <c r="B27" s="425" t="s">
        <v>213</v>
      </c>
      <c r="C27" s="412">
        <v>-7850.9667599999993</v>
      </c>
      <c r="D27" s="412">
        <v>-2130</v>
      </c>
    </row>
    <row r="28" spans="1:4" ht="15" customHeight="1">
      <c r="A28" s="425">
        <v>22</v>
      </c>
      <c r="B28" s="425" t="s">
        <v>322</v>
      </c>
      <c r="C28" s="412">
        <v>-722.05018999999993</v>
      </c>
      <c r="D28" s="412">
        <v>-165</v>
      </c>
    </row>
    <row r="29" spans="1:4" ht="15" customHeight="1">
      <c r="A29" s="425">
        <v>23</v>
      </c>
      <c r="B29" s="351" t="s">
        <v>323</v>
      </c>
      <c r="C29" s="426">
        <v>0</v>
      </c>
      <c r="D29" s="426">
        <v>0</v>
      </c>
    </row>
    <row r="30" spans="1:4" ht="15" customHeight="1">
      <c r="A30" s="425">
        <v>24</v>
      </c>
      <c r="B30" s="425" t="s">
        <v>315</v>
      </c>
      <c r="C30" s="426">
        <v>0</v>
      </c>
      <c r="D30" s="426">
        <v>0</v>
      </c>
    </row>
    <row r="31" spans="1:4" ht="15" customHeight="1">
      <c r="A31" s="425">
        <v>25</v>
      </c>
      <c r="B31" s="425" t="s">
        <v>324</v>
      </c>
      <c r="C31" s="412">
        <v>-190908.17264999999</v>
      </c>
      <c r="D31" s="412">
        <f>SUM(D21:D30)</f>
        <v>-116874</v>
      </c>
    </row>
    <row r="32" spans="1:4" ht="15" customHeight="1">
      <c r="A32" s="421">
        <v>26</v>
      </c>
      <c r="B32" s="425" t="s">
        <v>325</v>
      </c>
      <c r="C32" s="412">
        <v>195424.81663000004</v>
      </c>
      <c r="D32" s="412">
        <f>D19+D31</f>
        <v>211479</v>
      </c>
    </row>
    <row r="33" spans="1:1" ht="31.5" customHeight="1"/>
    <row r="34" spans="1:1">
      <c r="A34" s="1"/>
    </row>
    <row r="107" spans="1:1">
      <c r="A107" s="144" t="s">
        <v>1005</v>
      </c>
    </row>
    <row r="202" spans="4:4">
      <c r="D202" s="50"/>
    </row>
  </sheetData>
  <sheetProtection selectLockedCells="1" selectUnlockedCells="1"/>
  <mergeCells count="2">
    <mergeCell ref="A5:D5"/>
    <mergeCell ref="A20:D20"/>
  </mergeCells>
  <phoneticPr fontId="59" type="noConversion"/>
  <pageMargins left="0.98425196850393704"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sheetPr>
    <tabColor rgb="FFFFFF00"/>
  </sheetPr>
  <dimension ref="A1:D201"/>
  <sheetViews>
    <sheetView workbookViewId="0">
      <selection activeCell="D1" sqref="D1"/>
    </sheetView>
  </sheetViews>
  <sheetFormatPr defaultColWidth="10.75" defaultRowHeight="12.75"/>
  <cols>
    <col min="1" max="1" width="44.5" style="5" customWidth="1"/>
    <col min="2" max="2" width="8" style="5" customWidth="1"/>
    <col min="3" max="3" width="10.125" style="5" customWidth="1"/>
    <col min="4" max="4" width="11.625" style="5" customWidth="1"/>
    <col min="5" max="16384" width="10.75" style="5"/>
  </cols>
  <sheetData>
    <row r="1" spans="1:4" ht="39.75" customHeight="1"/>
    <row r="2" spans="1:4" ht="39.75" customHeight="1">
      <c r="A2" s="505" t="s">
        <v>570</v>
      </c>
      <c r="B2" s="505"/>
      <c r="C2" s="505"/>
      <c r="D2" s="505"/>
    </row>
    <row r="3" spans="1:4" ht="12.75" customHeight="1">
      <c r="A3" s="126"/>
      <c r="B3" s="126"/>
      <c r="C3" s="126"/>
      <c r="D3" s="126"/>
    </row>
    <row r="4" spans="1:4">
      <c r="A4" s="267"/>
      <c r="B4" s="267"/>
      <c r="C4" s="11"/>
      <c r="D4" s="12" t="s">
        <v>1008</v>
      </c>
    </row>
    <row r="5" spans="1:4" ht="51" customHeight="1">
      <c r="A5" s="13" t="s">
        <v>1009</v>
      </c>
      <c r="B5" s="13" t="s">
        <v>1010</v>
      </c>
      <c r="C5" s="104" t="s">
        <v>568</v>
      </c>
      <c r="D5" s="104" t="s">
        <v>567</v>
      </c>
    </row>
    <row r="6" spans="1:4">
      <c r="A6" s="13">
        <v>1</v>
      </c>
      <c r="B6" s="13">
        <v>2</v>
      </c>
      <c r="C6" s="173">
        <v>3</v>
      </c>
      <c r="D6" s="170">
        <v>4</v>
      </c>
    </row>
    <row r="7" spans="1:4" s="22" customFormat="1" ht="18.75" customHeight="1">
      <c r="A7" s="17" t="s">
        <v>1055</v>
      </c>
      <c r="B7" s="223"/>
      <c r="C7" s="277">
        <v>10915</v>
      </c>
      <c r="D7" s="278">
        <v>2692</v>
      </c>
    </row>
    <row r="8" spans="1:4" ht="17.25" customHeight="1">
      <c r="A8" s="506" t="s">
        <v>1056</v>
      </c>
      <c r="B8" s="507"/>
      <c r="C8" s="507"/>
      <c r="D8" s="508"/>
    </row>
    <row r="9" spans="1:4" ht="15" customHeight="1">
      <c r="A9" s="18" t="s">
        <v>1057</v>
      </c>
      <c r="B9" s="224" t="s">
        <v>612</v>
      </c>
      <c r="C9" s="168" t="s">
        <v>1014</v>
      </c>
      <c r="D9" s="168" t="s">
        <v>1014</v>
      </c>
    </row>
    <row r="10" spans="1:4" ht="15" customHeight="1">
      <c r="A10" s="18" t="s">
        <v>1058</v>
      </c>
      <c r="B10" s="224" t="s">
        <v>612</v>
      </c>
      <c r="C10" s="168" t="s">
        <v>1014</v>
      </c>
      <c r="D10" s="168" t="s">
        <v>1014</v>
      </c>
    </row>
    <row r="11" spans="1:4" ht="29.25" customHeight="1">
      <c r="A11" s="18" t="s">
        <v>1059</v>
      </c>
      <c r="B11" s="224"/>
      <c r="C11" s="168" t="s">
        <v>1014</v>
      </c>
      <c r="D11" s="168" t="s">
        <v>1014</v>
      </c>
    </row>
    <row r="12" spans="1:4" ht="32.25" customHeight="1">
      <c r="A12" s="18" t="s">
        <v>1060</v>
      </c>
      <c r="B12" s="165"/>
      <c r="C12" s="168" t="s">
        <v>1014</v>
      </c>
      <c r="D12" s="168" t="s">
        <v>1014</v>
      </c>
    </row>
    <row r="13" spans="1:4" ht="16.5" customHeight="1">
      <c r="A13" s="18" t="s">
        <v>1061</v>
      </c>
      <c r="B13" s="224"/>
      <c r="C13" s="168" t="s">
        <v>1014</v>
      </c>
      <c r="D13" s="168" t="s">
        <v>1014</v>
      </c>
    </row>
    <row r="14" spans="1:4" ht="25.5">
      <c r="A14" s="18" t="s">
        <v>1062</v>
      </c>
      <c r="B14" s="224" t="s">
        <v>612</v>
      </c>
      <c r="C14" s="168" t="s">
        <v>1014</v>
      </c>
      <c r="D14" s="168" t="s">
        <v>1014</v>
      </c>
    </row>
    <row r="15" spans="1:4" s="22" customFormat="1" ht="17.25" customHeight="1">
      <c r="A15" s="17" t="s">
        <v>1097</v>
      </c>
      <c r="B15" s="223"/>
      <c r="C15" s="167" t="str">
        <f>C10</f>
        <v>-</v>
      </c>
      <c r="D15" s="168" t="s">
        <v>1014</v>
      </c>
    </row>
    <row r="16" spans="1:4" s="22" customFormat="1" ht="17.25" customHeight="1">
      <c r="A16" s="17" t="s">
        <v>1098</v>
      </c>
      <c r="B16" s="223"/>
      <c r="C16" s="277">
        <v>10915</v>
      </c>
      <c r="D16" s="166">
        <v>2692</v>
      </c>
    </row>
    <row r="17" spans="1:4" ht="18" customHeight="1">
      <c r="A17" s="18" t="s">
        <v>1099</v>
      </c>
      <c r="B17" s="224"/>
      <c r="C17" s="94"/>
      <c r="D17" s="94"/>
    </row>
    <row r="18" spans="1:4" ht="15.75" customHeight="1">
      <c r="A18" s="18" t="s">
        <v>1063</v>
      </c>
      <c r="B18" s="224"/>
      <c r="C18" s="115">
        <v>10915</v>
      </c>
      <c r="D18" s="115">
        <v>2692</v>
      </c>
    </row>
    <row r="19" spans="1:4" ht="16.5" customHeight="1">
      <c r="A19" s="18" t="s">
        <v>1100</v>
      </c>
      <c r="B19" s="224"/>
      <c r="C19" s="168" t="s">
        <v>1014</v>
      </c>
      <c r="D19" s="168" t="s">
        <v>1014</v>
      </c>
    </row>
    <row r="22" spans="1:4" ht="12.75" customHeight="1">
      <c r="A22" s="35" t="s">
        <v>1050</v>
      </c>
      <c r="B22" s="1"/>
      <c r="C22" s="35"/>
      <c r="D22" s="35"/>
    </row>
    <row r="23" spans="1:4" ht="12.75" customHeight="1">
      <c r="A23" s="35" t="s">
        <v>705</v>
      </c>
      <c r="B23" s="35"/>
      <c r="C23" s="35"/>
      <c r="D23" s="1"/>
    </row>
    <row r="24" spans="1:4" ht="12.75" customHeight="1">
      <c r="A24" s="35"/>
      <c r="B24" s="35"/>
      <c r="C24" s="35"/>
      <c r="D24" s="1"/>
    </row>
    <row r="25" spans="1:4" ht="36" customHeight="1">
      <c r="A25" s="189" t="s">
        <v>699</v>
      </c>
      <c r="B25" s="35"/>
      <c r="C25" s="35"/>
      <c r="D25" s="35" t="s">
        <v>700</v>
      </c>
    </row>
    <row r="26" spans="1:4" ht="57" customHeight="1">
      <c r="A26" s="189" t="s">
        <v>703</v>
      </c>
      <c r="B26" s="35"/>
      <c r="C26" s="35"/>
      <c r="D26" s="35" t="s">
        <v>704</v>
      </c>
    </row>
    <row r="27" spans="1:4" ht="12.75" customHeight="1">
      <c r="A27" s="35" t="s">
        <v>701</v>
      </c>
      <c r="B27" s="1"/>
      <c r="C27" s="35"/>
      <c r="D27" s="279" t="s">
        <v>612</v>
      </c>
    </row>
    <row r="28" spans="1:4">
      <c r="A28" s="35" t="s">
        <v>702</v>
      </c>
      <c r="B28" s="1"/>
      <c r="C28" s="35"/>
      <c r="D28" s="1"/>
    </row>
    <row r="29" spans="1:4" ht="12.75" customHeight="1"/>
    <row r="30" spans="1:4" ht="12.75" customHeight="1"/>
    <row r="106" spans="1:1">
      <c r="A106" s="143" t="s">
        <v>1005</v>
      </c>
    </row>
    <row r="201" spans="4:4">
      <c r="D201" s="23"/>
    </row>
  </sheetData>
  <sheetProtection selectLockedCells="1" selectUnlockedCells="1"/>
  <mergeCells count="2">
    <mergeCell ref="A2:D2"/>
    <mergeCell ref="A8:D8"/>
  </mergeCells>
  <phoneticPr fontId="59" type="noConversion"/>
  <pageMargins left="0.78740157480314965"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40.xml><?xml version="1.0" encoding="utf-8"?>
<worksheet xmlns="http://schemas.openxmlformats.org/spreadsheetml/2006/main" xmlns:r="http://schemas.openxmlformats.org/officeDocument/2006/relationships">
  <sheetPr>
    <tabColor rgb="FFFFFF00"/>
  </sheetPr>
  <dimension ref="A1:D203"/>
  <sheetViews>
    <sheetView zoomScale="93" zoomScaleNormal="93" workbookViewId="0">
      <selection activeCell="E7" sqref="E7"/>
    </sheetView>
  </sheetViews>
  <sheetFormatPr defaultColWidth="10.75" defaultRowHeight="13.5"/>
  <cols>
    <col min="1" max="1" width="6.125" customWidth="1"/>
    <col min="2" max="2" width="35" customWidth="1"/>
    <col min="3" max="3" width="13.25" customWidth="1"/>
    <col min="4" max="4" width="13.875" customWidth="1"/>
  </cols>
  <sheetData>
    <row r="1" spans="1:4" ht="18.75" customHeight="1">
      <c r="A1" s="428"/>
      <c r="B1" s="9"/>
      <c r="C1" s="9"/>
      <c r="D1" s="9"/>
    </row>
    <row r="2" spans="1:4" ht="22.5" customHeight="1">
      <c r="A2" s="429" t="s">
        <v>811</v>
      </c>
      <c r="B2" s="430"/>
      <c r="C2" s="430"/>
      <c r="D2" s="430"/>
    </row>
    <row r="3" spans="1:4">
      <c r="A3" s="429"/>
      <c r="B3" s="430"/>
      <c r="C3" s="430"/>
      <c r="D3" s="431" t="s">
        <v>1008</v>
      </c>
    </row>
    <row r="4" spans="1:4" ht="32.25" customHeight="1">
      <c r="A4" s="113" t="s">
        <v>42</v>
      </c>
      <c r="B4" s="113" t="s">
        <v>1070</v>
      </c>
      <c r="C4" s="113" t="s">
        <v>568</v>
      </c>
      <c r="D4" s="113" t="s">
        <v>559</v>
      </c>
    </row>
    <row r="5" spans="1:4">
      <c r="A5" s="113">
        <v>1</v>
      </c>
      <c r="B5" s="113">
        <v>2</v>
      </c>
      <c r="C5" s="113">
        <v>3</v>
      </c>
      <c r="D5" s="113">
        <v>4</v>
      </c>
    </row>
    <row r="6" spans="1:4" ht="15" customHeight="1">
      <c r="A6" s="552" t="s">
        <v>326</v>
      </c>
      <c r="B6" s="552"/>
      <c r="C6" s="552"/>
      <c r="D6" s="552"/>
    </row>
    <row r="7" spans="1:4" ht="15" customHeight="1">
      <c r="A7" s="425">
        <v>1</v>
      </c>
      <c r="B7" s="432" t="s">
        <v>327</v>
      </c>
      <c r="C7" s="433">
        <v>83088.2552</v>
      </c>
      <c r="D7" s="412">
        <v>59850.68348</v>
      </c>
    </row>
    <row r="8" spans="1:4" ht="15" customHeight="1">
      <c r="A8" s="425">
        <v>2</v>
      </c>
      <c r="B8" s="432" t="s">
        <v>328</v>
      </c>
      <c r="C8" s="433"/>
      <c r="D8" s="412" t="s">
        <v>1014</v>
      </c>
    </row>
    <row r="9" spans="1:4" ht="15" customHeight="1">
      <c r="A9" s="425">
        <v>3</v>
      </c>
      <c r="B9" s="432" t="s">
        <v>329</v>
      </c>
      <c r="C9" s="433"/>
      <c r="D9" s="412" t="s">
        <v>1014</v>
      </c>
    </row>
    <row r="10" spans="1:4" ht="15" customHeight="1">
      <c r="A10" s="425">
        <v>4</v>
      </c>
      <c r="B10" s="432" t="s">
        <v>315</v>
      </c>
      <c r="C10" s="433">
        <v>7364.7103200000001</v>
      </c>
      <c r="D10" s="412">
        <v>4468.9031699999996</v>
      </c>
    </row>
    <row r="11" spans="1:4" ht="15" customHeight="1">
      <c r="A11" s="425">
        <v>5</v>
      </c>
      <c r="B11" s="432" t="s">
        <v>330</v>
      </c>
      <c r="C11" s="433"/>
      <c r="D11" s="412" t="s">
        <v>1014</v>
      </c>
    </row>
    <row r="12" spans="1:4" ht="15" customHeight="1">
      <c r="A12" s="425">
        <v>6</v>
      </c>
      <c r="B12" s="432" t="s">
        <v>331</v>
      </c>
      <c r="C12" s="433">
        <v>83.876850000000005</v>
      </c>
      <c r="D12" s="412">
        <v>25.586650000000002</v>
      </c>
    </row>
    <row r="13" spans="1:4" ht="15" customHeight="1">
      <c r="A13" s="425">
        <v>7</v>
      </c>
      <c r="B13" s="432" t="s">
        <v>332</v>
      </c>
      <c r="C13" s="433">
        <v>90536.842369999998</v>
      </c>
      <c r="D13" s="412">
        <v>64345.173299999995</v>
      </c>
    </row>
    <row r="14" spans="1:4" ht="15" customHeight="1">
      <c r="A14" s="553" t="s">
        <v>333</v>
      </c>
      <c r="B14" s="553"/>
      <c r="C14" s="553"/>
      <c r="D14" s="553"/>
    </row>
    <row r="15" spans="1:4" ht="15" customHeight="1">
      <c r="A15" s="425">
        <v>8</v>
      </c>
      <c r="B15" s="432" t="s">
        <v>327</v>
      </c>
      <c r="C15" s="433">
        <v>-7079.0503099999996</v>
      </c>
      <c r="D15" s="412">
        <v>-4029.4789900000001</v>
      </c>
    </row>
    <row r="16" spans="1:4" ht="15" customHeight="1">
      <c r="A16" s="425">
        <v>9</v>
      </c>
      <c r="B16" s="432" t="s">
        <v>328</v>
      </c>
      <c r="C16" s="433"/>
      <c r="D16" s="412" t="s">
        <v>1014</v>
      </c>
    </row>
    <row r="17" spans="1:4" ht="15" customHeight="1">
      <c r="A17" s="425">
        <v>10</v>
      </c>
      <c r="B17" s="432" t="s">
        <v>329</v>
      </c>
      <c r="C17" s="433"/>
      <c r="D17" s="412" t="s">
        <v>1014</v>
      </c>
    </row>
    <row r="18" spans="1:4" ht="15" customHeight="1">
      <c r="A18" s="425">
        <v>11</v>
      </c>
      <c r="B18" s="432" t="s">
        <v>315</v>
      </c>
      <c r="C18" s="433">
        <v>-186.51578000000001</v>
      </c>
      <c r="D18" s="412">
        <v>-31.86037</v>
      </c>
    </row>
    <row r="19" spans="1:4" ht="15" customHeight="1">
      <c r="A19" s="425">
        <v>12</v>
      </c>
      <c r="B19" s="432" t="s">
        <v>330</v>
      </c>
      <c r="C19" s="433"/>
      <c r="D19" s="412" t="s">
        <v>1014</v>
      </c>
    </row>
    <row r="20" spans="1:4" ht="15" customHeight="1">
      <c r="A20" s="425">
        <v>13</v>
      </c>
      <c r="B20" s="432" t="s">
        <v>331</v>
      </c>
      <c r="C20" s="433"/>
      <c r="D20" s="412" t="s">
        <v>1014</v>
      </c>
    </row>
    <row r="21" spans="1:4" ht="15" customHeight="1">
      <c r="A21" s="432">
        <v>14</v>
      </c>
      <c r="B21" s="432" t="s">
        <v>334</v>
      </c>
      <c r="C21" s="433">
        <v>-7265.5660899999993</v>
      </c>
      <c r="D21" s="412">
        <v>-4061.3393599999999</v>
      </c>
    </row>
    <row r="22" spans="1:4" ht="15" customHeight="1">
      <c r="A22" s="432">
        <v>15</v>
      </c>
      <c r="B22" s="432" t="s">
        <v>335</v>
      </c>
      <c r="C22" s="433">
        <v>83271.276280000005</v>
      </c>
      <c r="D22" s="412">
        <v>60283.833939999997</v>
      </c>
    </row>
    <row r="23" spans="1:4">
      <c r="A23" s="133"/>
      <c r="B23" s="133"/>
      <c r="C23" s="133"/>
      <c r="D23" s="133"/>
    </row>
    <row r="108" spans="1:1">
      <c r="A108" s="141" t="s">
        <v>1005</v>
      </c>
    </row>
    <row r="203" spans="4:4">
      <c r="D203" s="139"/>
    </row>
  </sheetData>
  <sheetProtection selectLockedCells="1" selectUnlockedCells="1"/>
  <mergeCells count="2">
    <mergeCell ref="A6:D6"/>
    <mergeCell ref="A14:D14"/>
  </mergeCells>
  <phoneticPr fontId="59" type="noConversion"/>
  <pageMargins left="0.98425196850393704"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41.xml><?xml version="1.0" encoding="utf-8"?>
<worksheet xmlns="http://schemas.openxmlformats.org/spreadsheetml/2006/main" xmlns:r="http://schemas.openxmlformats.org/officeDocument/2006/relationships">
  <sheetPr>
    <tabColor rgb="FFFFFF00"/>
  </sheetPr>
  <dimension ref="A2:E203"/>
  <sheetViews>
    <sheetView zoomScale="84" zoomScaleNormal="84" workbookViewId="0">
      <selection activeCell="F8" sqref="F8"/>
    </sheetView>
  </sheetViews>
  <sheetFormatPr defaultColWidth="10.75" defaultRowHeight="13.5"/>
  <cols>
    <col min="1" max="1" width="5.875" style="1" customWidth="1"/>
    <col min="2" max="2" width="42.625" style="1" customWidth="1"/>
    <col min="3" max="3" width="9.125" style="1" customWidth="1"/>
    <col min="4" max="5" width="9.375" style="1" customWidth="1"/>
  </cols>
  <sheetData>
    <row r="2" spans="1:5" ht="24.75" customHeight="1">
      <c r="A2" s="32" t="s">
        <v>812</v>
      </c>
      <c r="B2" s="32"/>
      <c r="C2" s="32"/>
      <c r="D2" s="32"/>
      <c r="E2" s="32"/>
    </row>
    <row r="3" spans="1:5" ht="23.25" customHeight="1">
      <c r="A3" s="32"/>
      <c r="B3" s="32"/>
      <c r="C3" s="32"/>
      <c r="D3" s="32"/>
      <c r="E3" s="60" t="s">
        <v>1008</v>
      </c>
    </row>
    <row r="4" spans="1:5" ht="40.5" customHeight="1">
      <c r="A4" s="31" t="s">
        <v>52</v>
      </c>
      <c r="B4" s="71" t="s">
        <v>1009</v>
      </c>
      <c r="C4" s="95" t="s">
        <v>1010</v>
      </c>
      <c r="D4" s="95" t="s">
        <v>568</v>
      </c>
      <c r="E4" s="95" t="s">
        <v>559</v>
      </c>
    </row>
    <row r="5" spans="1:5" ht="18" customHeight="1">
      <c r="A5" s="31">
        <v>1</v>
      </c>
      <c r="B5" s="71">
        <v>2</v>
      </c>
      <c r="C5" s="95">
        <v>3</v>
      </c>
      <c r="D5" s="95">
        <v>4</v>
      </c>
      <c r="E5" s="95">
        <v>5</v>
      </c>
    </row>
    <row r="6" spans="1:5" ht="18" customHeight="1">
      <c r="A6" s="26">
        <v>1</v>
      </c>
      <c r="B6" s="129" t="s">
        <v>336</v>
      </c>
      <c r="C6" s="114"/>
      <c r="D6" s="114">
        <v>7.9184299999999999</v>
      </c>
      <c r="E6" s="310" t="s">
        <v>1014</v>
      </c>
    </row>
    <row r="7" spans="1:5" ht="18" customHeight="1">
      <c r="A7" s="26">
        <v>2</v>
      </c>
      <c r="B7" s="129" t="s">
        <v>337</v>
      </c>
      <c r="C7" s="114"/>
      <c r="D7" s="310" t="s">
        <v>1014</v>
      </c>
      <c r="E7" s="310" t="s">
        <v>1014</v>
      </c>
    </row>
    <row r="8" spans="1:5" ht="18" customHeight="1">
      <c r="A8" s="26">
        <v>3</v>
      </c>
      <c r="B8" s="129" t="s">
        <v>338</v>
      </c>
      <c r="C8" s="114"/>
      <c r="D8" s="310" t="s">
        <v>1014</v>
      </c>
      <c r="E8" s="310" t="s">
        <v>1014</v>
      </c>
    </row>
    <row r="9" spans="1:5" ht="18" customHeight="1">
      <c r="A9" s="26">
        <v>4</v>
      </c>
      <c r="B9" s="129" t="s">
        <v>339</v>
      </c>
      <c r="C9" s="114"/>
      <c r="D9" s="114">
        <v>650.10383999999999</v>
      </c>
      <c r="E9" s="310">
        <v>802.37080000000003</v>
      </c>
    </row>
    <row r="10" spans="1:5" ht="18" customHeight="1">
      <c r="A10" s="26">
        <v>5</v>
      </c>
      <c r="B10" s="129" t="s">
        <v>340</v>
      </c>
      <c r="C10" s="114"/>
      <c r="D10" s="310" t="s">
        <v>1014</v>
      </c>
      <c r="E10" s="310" t="s">
        <v>1014</v>
      </c>
    </row>
    <row r="11" spans="1:5" ht="18" customHeight="1">
      <c r="A11" s="26">
        <v>6</v>
      </c>
      <c r="B11" s="129" t="s">
        <v>341</v>
      </c>
      <c r="C11" s="114"/>
      <c r="D11" s="310" t="s">
        <v>1014</v>
      </c>
      <c r="E11" s="310" t="s">
        <v>1014</v>
      </c>
    </row>
    <row r="12" spans="1:5" ht="18" customHeight="1">
      <c r="A12" s="26">
        <v>7</v>
      </c>
      <c r="B12" s="129" t="s">
        <v>342</v>
      </c>
      <c r="C12" s="114"/>
      <c r="D12" s="114">
        <v>23.368259999999999</v>
      </c>
      <c r="E12" s="310">
        <v>54.952030000000001</v>
      </c>
    </row>
    <row r="13" spans="1:5" ht="18" customHeight="1">
      <c r="A13" s="26">
        <v>8</v>
      </c>
      <c r="B13" s="129" t="s">
        <v>343</v>
      </c>
      <c r="C13" s="114"/>
      <c r="D13" s="310" t="s">
        <v>1014</v>
      </c>
      <c r="E13" s="310" t="s">
        <v>1014</v>
      </c>
    </row>
    <row r="14" spans="1:5" ht="18" customHeight="1">
      <c r="A14" s="26">
        <v>9</v>
      </c>
      <c r="B14" s="129" t="s">
        <v>344</v>
      </c>
      <c r="C14" s="114"/>
      <c r="D14" s="310" t="s">
        <v>1014</v>
      </c>
      <c r="E14" s="310" t="s">
        <v>1014</v>
      </c>
    </row>
    <row r="15" spans="1:5" ht="18" customHeight="1">
      <c r="A15" s="26">
        <v>10</v>
      </c>
      <c r="B15" s="129" t="s">
        <v>101</v>
      </c>
      <c r="C15" s="114"/>
      <c r="D15" s="328">
        <v>269.98180999999988</v>
      </c>
      <c r="E15" s="310">
        <v>53.041220000000102</v>
      </c>
    </row>
    <row r="16" spans="1:5" ht="18" customHeight="1">
      <c r="A16" s="26">
        <v>11</v>
      </c>
      <c r="B16" s="129" t="s">
        <v>345</v>
      </c>
      <c r="C16" s="98"/>
      <c r="D16" s="114">
        <v>951.37233999999978</v>
      </c>
      <c r="E16" s="310">
        <v>910.36405000000013</v>
      </c>
    </row>
    <row r="17" spans="5:5">
      <c r="E17" s="41"/>
    </row>
    <row r="18" spans="5:5">
      <c r="E18" s="41"/>
    </row>
    <row r="19" spans="5:5">
      <c r="E19" s="41"/>
    </row>
    <row r="108" spans="1:1">
      <c r="A108" s="141" t="s">
        <v>1005</v>
      </c>
    </row>
    <row r="203" spans="4:4">
      <c r="D203" s="50"/>
    </row>
  </sheetData>
  <sheetProtection selectLockedCells="1" selectUnlockedCells="1"/>
  <phoneticPr fontId="59" type="noConversion"/>
  <pageMargins left="0.98425196850393704"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42.xml><?xml version="1.0" encoding="utf-8"?>
<worksheet xmlns="http://schemas.openxmlformats.org/spreadsheetml/2006/main" xmlns:r="http://schemas.openxmlformats.org/officeDocument/2006/relationships">
  <sheetPr>
    <tabColor rgb="FFFFFF00"/>
  </sheetPr>
  <dimension ref="A1:E103"/>
  <sheetViews>
    <sheetView zoomScale="92" zoomScaleNormal="92" workbookViewId="0">
      <selection activeCell="F6" sqref="F6"/>
    </sheetView>
  </sheetViews>
  <sheetFormatPr defaultColWidth="10.75" defaultRowHeight="13.5"/>
  <cols>
    <col min="1" max="1" width="5.75" style="50" customWidth="1"/>
    <col min="2" max="2" width="50.25" style="50" customWidth="1"/>
    <col min="3" max="3" width="8.125" style="50" customWidth="1"/>
    <col min="4" max="4" width="14.5" style="50" customWidth="1"/>
    <col min="5" max="5" width="15.125" style="50" customWidth="1"/>
    <col min="6" max="16384" width="10.75" style="139"/>
  </cols>
  <sheetData>
    <row r="1" spans="1:5" ht="21" customHeight="1"/>
    <row r="2" spans="1:5">
      <c r="A2" s="149" t="s">
        <v>813</v>
      </c>
      <c r="B2" s="149"/>
      <c r="C2" s="149"/>
      <c r="D2" s="149"/>
      <c r="E2" s="149"/>
    </row>
    <row r="3" spans="1:5">
      <c r="A3" s="149"/>
      <c r="B3" s="149"/>
      <c r="C3" s="149"/>
      <c r="D3" s="149"/>
      <c r="E3" s="60" t="s">
        <v>1008</v>
      </c>
    </row>
    <row r="4" spans="1:5" ht="29.25" customHeight="1">
      <c r="A4" s="31" t="s">
        <v>52</v>
      </c>
      <c r="B4" s="31" t="s">
        <v>1009</v>
      </c>
      <c r="C4" s="31" t="s">
        <v>1010</v>
      </c>
      <c r="D4" s="71" t="s">
        <v>568</v>
      </c>
      <c r="E4" s="128" t="s">
        <v>559</v>
      </c>
    </row>
    <row r="5" spans="1:5" ht="18" customHeight="1">
      <c r="A5" s="31">
        <v>1</v>
      </c>
      <c r="B5" s="31">
        <v>2</v>
      </c>
      <c r="C5" s="31">
        <v>3</v>
      </c>
      <c r="D5" s="71">
        <v>4</v>
      </c>
      <c r="E5" s="95">
        <v>5</v>
      </c>
    </row>
    <row r="6" spans="1:5" ht="18" customHeight="1">
      <c r="A6" s="26">
        <v>1</v>
      </c>
      <c r="B6" s="34" t="s">
        <v>346</v>
      </c>
      <c r="C6" s="34"/>
      <c r="D6" s="434">
        <v>-148548</v>
      </c>
      <c r="E6" s="434">
        <v>-116526</v>
      </c>
    </row>
    <row r="7" spans="1:5" ht="18" customHeight="1">
      <c r="A7" s="26">
        <v>2</v>
      </c>
      <c r="B7" s="34" t="s">
        <v>347</v>
      </c>
      <c r="C7" s="34"/>
      <c r="D7" s="434">
        <v>-11007</v>
      </c>
      <c r="E7" s="434">
        <v>-11626</v>
      </c>
    </row>
    <row r="8" spans="1:5" ht="18" customHeight="1">
      <c r="A8" s="26">
        <v>3</v>
      </c>
      <c r="B8" s="34" t="s">
        <v>348</v>
      </c>
      <c r="C8" s="34"/>
      <c r="D8" s="298">
        <v>0</v>
      </c>
      <c r="E8" s="298">
        <v>0</v>
      </c>
    </row>
    <row r="9" spans="1:5" ht="20.25" customHeight="1">
      <c r="A9" s="26">
        <v>4</v>
      </c>
      <c r="B9" s="34" t="s">
        <v>349</v>
      </c>
      <c r="C9" s="34"/>
      <c r="D9" s="298">
        <v>0</v>
      </c>
      <c r="E9" s="298">
        <v>0</v>
      </c>
    </row>
    <row r="10" spans="1:5" ht="16.5" customHeight="1">
      <c r="A10" s="26">
        <v>5</v>
      </c>
      <c r="B10" s="34" t="s">
        <v>350</v>
      </c>
      <c r="C10" s="34"/>
      <c r="D10" s="298">
        <v>0</v>
      </c>
      <c r="E10" s="298">
        <v>0</v>
      </c>
    </row>
    <row r="11" spans="1:5" ht="31.5" customHeight="1">
      <c r="A11" s="26">
        <v>6</v>
      </c>
      <c r="B11" s="34" t="s">
        <v>351</v>
      </c>
      <c r="C11" s="34"/>
      <c r="D11" s="298">
        <v>0</v>
      </c>
      <c r="E11" s="434">
        <v>-3</v>
      </c>
    </row>
    <row r="12" spans="1:5" ht="31.5" customHeight="1">
      <c r="A12" s="26">
        <v>7</v>
      </c>
      <c r="B12" s="34" t="s">
        <v>352</v>
      </c>
      <c r="C12" s="34"/>
      <c r="D12" s="434">
        <v>-14270</v>
      </c>
      <c r="E12" s="434">
        <v>-14042.92303</v>
      </c>
    </row>
    <row r="13" spans="1:5" ht="18" customHeight="1">
      <c r="A13" s="26">
        <v>8</v>
      </c>
      <c r="B13" s="34" t="s">
        <v>353</v>
      </c>
      <c r="C13" s="34"/>
      <c r="D13" s="434">
        <v>-39945.054979999994</v>
      </c>
      <c r="E13" s="434">
        <v>-40376.044600000001</v>
      </c>
    </row>
    <row r="14" spans="1:5" ht="18" customHeight="1">
      <c r="A14" s="26">
        <v>9</v>
      </c>
      <c r="B14" s="34" t="s">
        <v>354</v>
      </c>
      <c r="C14" s="34"/>
      <c r="D14" s="434">
        <v>-371</v>
      </c>
      <c r="E14" s="434">
        <v>-123</v>
      </c>
    </row>
    <row r="15" spans="1:5" ht="18" customHeight="1">
      <c r="A15" s="26">
        <v>10</v>
      </c>
      <c r="B15" s="34" t="s">
        <v>355</v>
      </c>
      <c r="C15" s="34"/>
      <c r="D15" s="434">
        <f>-3011</f>
        <v>-3011</v>
      </c>
      <c r="E15" s="434">
        <f>-1890-81</f>
        <v>-1971</v>
      </c>
    </row>
    <row r="16" spans="1:5" ht="18" customHeight="1">
      <c r="A16" s="26">
        <v>11</v>
      </c>
      <c r="B16" s="34" t="s">
        <v>356</v>
      </c>
      <c r="C16" s="34"/>
      <c r="D16" s="434">
        <v>-296</v>
      </c>
      <c r="E16" s="434">
        <v>-495</v>
      </c>
    </row>
    <row r="17" spans="1:5" ht="18" customHeight="1">
      <c r="A17" s="26">
        <v>12</v>
      </c>
      <c r="B17" s="34" t="s">
        <v>357</v>
      </c>
      <c r="C17" s="34"/>
      <c r="D17" s="434">
        <v>-2877</v>
      </c>
      <c r="E17" s="434">
        <v>-2918</v>
      </c>
    </row>
    <row r="18" spans="1:5" ht="17.25" customHeight="1">
      <c r="A18" s="26">
        <v>13</v>
      </c>
      <c r="B18" s="34" t="s">
        <v>358</v>
      </c>
      <c r="C18" s="34"/>
      <c r="D18" s="434">
        <v>-15999</v>
      </c>
      <c r="E18" s="434">
        <v>-4205</v>
      </c>
    </row>
    <row r="19" spans="1:5" ht="31.5" customHeight="1">
      <c r="A19" s="26">
        <v>14</v>
      </c>
      <c r="B19" s="34" t="s">
        <v>359</v>
      </c>
      <c r="C19" s="34"/>
      <c r="D19" s="298">
        <v>0</v>
      </c>
      <c r="E19" s="298">
        <v>0</v>
      </c>
    </row>
    <row r="20" spans="1:5" ht="18" customHeight="1">
      <c r="A20" s="26">
        <v>15</v>
      </c>
      <c r="B20" s="34" t="s">
        <v>101</v>
      </c>
      <c r="C20" s="34"/>
      <c r="D20" s="434">
        <f>-6062+14</f>
        <v>-6048</v>
      </c>
      <c r="E20" s="434">
        <f>-12215-14</f>
        <v>-12229</v>
      </c>
    </row>
    <row r="21" spans="1:5" ht="18" customHeight="1">
      <c r="A21" s="26">
        <v>16</v>
      </c>
      <c r="B21" s="34" t="s">
        <v>360</v>
      </c>
      <c r="C21" s="34"/>
      <c r="D21" s="434">
        <f>SUM(D6:D20)</f>
        <v>-242372.05497999999</v>
      </c>
      <c r="E21" s="434">
        <f>SUM(E6:E20)</f>
        <v>-204514.96763</v>
      </c>
    </row>
    <row r="22" spans="1:5">
      <c r="A22" s="139"/>
      <c r="B22" s="139"/>
      <c r="C22" s="139"/>
      <c r="D22" s="139"/>
      <c r="E22" s="139"/>
    </row>
    <row r="103" spans="1:1">
      <c r="A103" s="146" t="s">
        <v>1005</v>
      </c>
    </row>
  </sheetData>
  <sheetProtection selectLockedCells="1" selectUnlockedCells="1"/>
  <phoneticPr fontId="59" type="noConversion"/>
  <pageMargins left="0.78740157480314965" right="0.15748031496062992" top="0.39370078740157483" bottom="0.27559055118110237" header="0.19685039370078741" footer="0.19685039370078741"/>
  <pageSetup paperSize="9" scale="90" firstPageNumber="0" orientation="portrait" horizontalDpi="300" verticalDpi="300" r:id="rId1"/>
  <headerFooter alignWithMargins="0"/>
</worksheet>
</file>

<file path=xl/worksheets/sheet43.xml><?xml version="1.0" encoding="utf-8"?>
<worksheet xmlns="http://schemas.openxmlformats.org/spreadsheetml/2006/main" xmlns:r="http://schemas.openxmlformats.org/officeDocument/2006/relationships">
  <sheetPr>
    <tabColor rgb="FFFFFF00"/>
  </sheetPr>
  <dimension ref="A2:D203"/>
  <sheetViews>
    <sheetView zoomScale="120" zoomScaleNormal="120" workbookViewId="0">
      <selection activeCell="C11" sqref="C11"/>
    </sheetView>
  </sheetViews>
  <sheetFormatPr defaultColWidth="10.75" defaultRowHeight="13.5"/>
  <cols>
    <col min="1" max="1" width="6.875" style="1" customWidth="1"/>
    <col min="2" max="2" width="39.5" style="1" customWidth="1"/>
    <col min="3" max="3" width="13.5" style="1" customWidth="1"/>
    <col min="4" max="4" width="13.75" style="1" customWidth="1"/>
  </cols>
  <sheetData>
    <row r="2" spans="1:4">
      <c r="A2" s="32" t="s">
        <v>814</v>
      </c>
      <c r="B2" s="32"/>
      <c r="C2" s="32"/>
      <c r="D2" s="32"/>
    </row>
    <row r="3" spans="1:4">
      <c r="A3" s="32"/>
      <c r="B3" s="32"/>
      <c r="C3" s="32"/>
      <c r="D3" s="32"/>
    </row>
    <row r="4" spans="1:4">
      <c r="A4" s="1" t="s">
        <v>815</v>
      </c>
      <c r="B4" s="32"/>
      <c r="C4" s="32"/>
      <c r="D4" s="32"/>
    </row>
    <row r="5" spans="1:4">
      <c r="A5" s="32"/>
      <c r="B5" s="32"/>
      <c r="C5" s="32"/>
      <c r="D5" s="60" t="s">
        <v>1008</v>
      </c>
    </row>
    <row r="6" spans="1:4" ht="35.25" customHeight="1">
      <c r="A6" s="31" t="s">
        <v>52</v>
      </c>
      <c r="B6" s="31" t="s">
        <v>1009</v>
      </c>
      <c r="C6" s="71" t="s">
        <v>568</v>
      </c>
      <c r="D6" s="95" t="s">
        <v>559</v>
      </c>
    </row>
    <row r="7" spans="1:4" ht="18" customHeight="1">
      <c r="A7" s="31">
        <v>1</v>
      </c>
      <c r="B7" s="31">
        <v>2</v>
      </c>
      <c r="C7" s="71">
        <v>3</v>
      </c>
      <c r="D7" s="95">
        <v>4</v>
      </c>
    </row>
    <row r="8" spans="1:4" ht="18" customHeight="1">
      <c r="A8" s="26">
        <v>1</v>
      </c>
      <c r="B8" s="34" t="s">
        <v>361</v>
      </c>
      <c r="C8" s="229">
        <v>-3859.4590600000001</v>
      </c>
      <c r="D8" s="229">
        <v>-2815</v>
      </c>
    </row>
    <row r="9" spans="1:4" ht="18" customHeight="1">
      <c r="A9" s="26">
        <v>2</v>
      </c>
      <c r="B9" s="34" t="s">
        <v>362</v>
      </c>
      <c r="C9" s="229">
        <v>-597</v>
      </c>
      <c r="D9" s="229">
        <v>112</v>
      </c>
    </row>
    <row r="10" spans="1:4" ht="18" customHeight="1">
      <c r="A10" s="26" t="s">
        <v>989</v>
      </c>
      <c r="B10" s="34" t="s">
        <v>363</v>
      </c>
      <c r="C10" s="229">
        <v>-593</v>
      </c>
      <c r="D10" s="229">
        <v>104</v>
      </c>
    </row>
    <row r="11" spans="1:4" ht="18" customHeight="1">
      <c r="A11" s="26" t="s">
        <v>990</v>
      </c>
      <c r="B11" s="34" t="s">
        <v>364</v>
      </c>
      <c r="C11" s="229">
        <v>-4</v>
      </c>
      <c r="D11" s="229">
        <v>8</v>
      </c>
    </row>
    <row r="12" spans="1:4" ht="18" customHeight="1">
      <c r="A12" s="26">
        <v>3</v>
      </c>
      <c r="B12" s="34" t="s">
        <v>365</v>
      </c>
      <c r="C12" s="229">
        <v>-4454</v>
      </c>
      <c r="D12" s="229">
        <v>-2703</v>
      </c>
    </row>
    <row r="14" spans="1:4">
      <c r="C14" s="55" t="s">
        <v>612</v>
      </c>
    </row>
    <row r="108" spans="1:1">
      <c r="A108" s="141" t="s">
        <v>1005</v>
      </c>
    </row>
    <row r="203" spans="4:4">
      <c r="D203" s="50"/>
    </row>
  </sheetData>
  <sheetProtection selectLockedCells="1" selectUnlockedCells="1"/>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44.xml><?xml version="1.0" encoding="utf-8"?>
<worksheet xmlns="http://schemas.openxmlformats.org/spreadsheetml/2006/main" xmlns:r="http://schemas.openxmlformats.org/officeDocument/2006/relationships">
  <sheetPr>
    <tabColor rgb="FFFFFF00"/>
  </sheetPr>
  <dimension ref="A2:I202"/>
  <sheetViews>
    <sheetView zoomScale="99" zoomScaleNormal="99" workbookViewId="0">
      <selection activeCell="F14" sqref="F14"/>
    </sheetView>
  </sheetViews>
  <sheetFormatPr defaultColWidth="10.75" defaultRowHeight="13.5"/>
  <cols>
    <col min="1" max="1" width="4.75" style="1" customWidth="1"/>
    <col min="2" max="2" width="42.625" style="1" customWidth="1"/>
    <col min="3" max="3" width="10.5" style="1" customWidth="1"/>
    <col min="4" max="4" width="8.375" style="1" customWidth="1"/>
    <col min="5" max="5" width="14.375" style="1" customWidth="1"/>
    <col min="6" max="6" width="10.875" style="1" customWidth="1"/>
    <col min="7" max="7" width="10.25" style="1" customWidth="1"/>
    <col min="8" max="8" width="13.25" style="1" customWidth="1"/>
    <col min="9" max="9" width="12.75" style="1" customWidth="1"/>
  </cols>
  <sheetData>
    <row r="2" spans="1:9" ht="26.85" customHeight="1">
      <c r="A2" s="528" t="s">
        <v>816</v>
      </c>
      <c r="B2" s="528"/>
      <c r="C2" s="528"/>
      <c r="D2" s="528"/>
      <c r="E2" s="528"/>
      <c r="F2" s="528"/>
      <c r="G2" s="528"/>
      <c r="H2" s="528"/>
      <c r="I2" s="32"/>
    </row>
    <row r="3" spans="1:9">
      <c r="I3" s="60" t="s">
        <v>1008</v>
      </c>
    </row>
    <row r="4" spans="1:9" ht="48">
      <c r="A4" s="200" t="s">
        <v>52</v>
      </c>
      <c r="B4" s="110" t="s">
        <v>1070</v>
      </c>
      <c r="C4" s="110" t="s">
        <v>224</v>
      </c>
      <c r="D4" s="110" t="s">
        <v>1111</v>
      </c>
      <c r="E4" s="110" t="s">
        <v>366</v>
      </c>
      <c r="F4" s="110" t="s">
        <v>367</v>
      </c>
      <c r="G4" s="110" t="s">
        <v>368</v>
      </c>
      <c r="H4" s="110" t="s">
        <v>369</v>
      </c>
      <c r="I4" s="110" t="s">
        <v>232</v>
      </c>
    </row>
    <row r="5" spans="1:9">
      <c r="A5" s="130">
        <v>1</v>
      </c>
      <c r="B5" s="91">
        <v>2</v>
      </c>
      <c r="C5" s="91">
        <v>3</v>
      </c>
      <c r="D5" s="91">
        <v>4</v>
      </c>
      <c r="E5" s="91">
        <v>5</v>
      </c>
      <c r="F5" s="91">
        <v>6</v>
      </c>
      <c r="G5" s="91">
        <v>7</v>
      </c>
      <c r="H5" s="91">
        <v>8</v>
      </c>
      <c r="I5" s="91">
        <v>9</v>
      </c>
    </row>
    <row r="6" spans="1:9" ht="53.25" customHeight="1">
      <c r="A6" s="135">
        <v>1</v>
      </c>
      <c r="B6" s="101" t="s">
        <v>370</v>
      </c>
      <c r="C6" s="229">
        <v>95</v>
      </c>
      <c r="D6" s="229" t="s">
        <v>1014</v>
      </c>
      <c r="E6" s="229" t="s">
        <v>1014</v>
      </c>
      <c r="F6" s="229">
        <f>SUM(F7:F14)</f>
        <v>-3699</v>
      </c>
      <c r="G6" s="229" t="s">
        <v>1014</v>
      </c>
      <c r="H6" s="229" t="s">
        <v>1014</v>
      </c>
      <c r="I6" s="229">
        <f>SUM(C6:H6)</f>
        <v>-3604</v>
      </c>
    </row>
    <row r="7" spans="1:9" ht="18" customHeight="1">
      <c r="A7" s="135" t="s">
        <v>987</v>
      </c>
      <c r="B7" s="101" t="s">
        <v>997</v>
      </c>
      <c r="C7" s="229" t="s">
        <v>1014</v>
      </c>
      <c r="D7" s="229" t="s">
        <v>1014</v>
      </c>
      <c r="E7" s="229" t="s">
        <v>1014</v>
      </c>
      <c r="F7" s="229" t="s">
        <v>1014</v>
      </c>
      <c r="G7" s="229" t="s">
        <v>1014</v>
      </c>
      <c r="H7" s="229" t="s">
        <v>1014</v>
      </c>
      <c r="I7" s="229" t="s">
        <v>1014</v>
      </c>
    </row>
    <row r="8" spans="1:9" ht="18" customHeight="1">
      <c r="A8" s="135" t="s">
        <v>988</v>
      </c>
      <c r="B8" s="101" t="s">
        <v>371</v>
      </c>
      <c r="C8" s="229" t="s">
        <v>1014</v>
      </c>
      <c r="D8" s="229" t="s">
        <v>1014</v>
      </c>
      <c r="E8" s="229" t="s">
        <v>1014</v>
      </c>
      <c r="F8" s="229" t="s">
        <v>1014</v>
      </c>
      <c r="G8" s="229" t="s">
        <v>1014</v>
      </c>
      <c r="H8" s="229" t="s">
        <v>1014</v>
      </c>
      <c r="I8" s="229" t="s">
        <v>1014</v>
      </c>
    </row>
    <row r="9" spans="1:9" ht="18" customHeight="1">
      <c r="A9" s="135" t="s">
        <v>56</v>
      </c>
      <c r="B9" s="101" t="s">
        <v>372</v>
      </c>
      <c r="C9" s="229" t="s">
        <v>1014</v>
      </c>
      <c r="D9" s="229" t="s">
        <v>1014</v>
      </c>
      <c r="E9" s="229" t="s">
        <v>1014</v>
      </c>
      <c r="F9" s="229">
        <v>-3685</v>
      </c>
      <c r="G9" s="229" t="s">
        <v>1014</v>
      </c>
      <c r="H9" s="229" t="s">
        <v>1014</v>
      </c>
      <c r="I9" s="229">
        <f>SUM(C9:H9)</f>
        <v>-3685</v>
      </c>
    </row>
    <row r="10" spans="1:9" ht="18" customHeight="1">
      <c r="A10" s="135" t="s">
        <v>58</v>
      </c>
      <c r="B10" s="101" t="s">
        <v>373</v>
      </c>
      <c r="C10" s="229" t="s">
        <v>1014</v>
      </c>
      <c r="D10" s="229" t="s">
        <v>1014</v>
      </c>
      <c r="E10" s="229" t="s">
        <v>1014</v>
      </c>
      <c r="F10" s="229" t="s">
        <v>1014</v>
      </c>
      <c r="G10" s="229" t="s">
        <v>1014</v>
      </c>
      <c r="H10" s="229" t="s">
        <v>1014</v>
      </c>
      <c r="I10" s="229" t="s">
        <v>1014</v>
      </c>
    </row>
    <row r="11" spans="1:9" ht="18" customHeight="1">
      <c r="A11" s="135" t="s">
        <v>62</v>
      </c>
      <c r="B11" s="101" t="s">
        <v>374</v>
      </c>
      <c r="C11" s="229" t="s">
        <v>1014</v>
      </c>
      <c r="D11" s="229" t="s">
        <v>1014</v>
      </c>
      <c r="E11" s="229" t="s">
        <v>1014</v>
      </c>
      <c r="F11" s="229" t="s">
        <v>1014</v>
      </c>
      <c r="G11" s="229" t="s">
        <v>1014</v>
      </c>
      <c r="H11" s="229" t="s">
        <v>1014</v>
      </c>
      <c r="I11" s="229" t="s">
        <v>1014</v>
      </c>
    </row>
    <row r="12" spans="1:9" ht="18" customHeight="1">
      <c r="A12" s="135" t="s">
        <v>375</v>
      </c>
      <c r="B12" s="101" t="s">
        <v>376</v>
      </c>
      <c r="C12" s="229" t="s">
        <v>1014</v>
      </c>
      <c r="D12" s="229" t="s">
        <v>1014</v>
      </c>
      <c r="E12" s="229" t="s">
        <v>1014</v>
      </c>
      <c r="F12" s="229" t="s">
        <v>1014</v>
      </c>
      <c r="G12" s="229" t="s">
        <v>1014</v>
      </c>
      <c r="H12" s="229" t="s">
        <v>1014</v>
      </c>
      <c r="I12" s="229" t="s">
        <v>1014</v>
      </c>
    </row>
    <row r="13" spans="1:9" ht="18" customHeight="1">
      <c r="A13" s="135" t="s">
        <v>760</v>
      </c>
      <c r="B13" s="101" t="s">
        <v>378</v>
      </c>
      <c r="C13" s="229" t="s">
        <v>1014</v>
      </c>
      <c r="D13" s="229" t="s">
        <v>1014</v>
      </c>
      <c r="E13" s="229" t="s">
        <v>1014</v>
      </c>
      <c r="F13" s="229" t="s">
        <v>1014</v>
      </c>
      <c r="G13" s="229" t="s">
        <v>1014</v>
      </c>
      <c r="H13" s="229" t="s">
        <v>1014</v>
      </c>
      <c r="I13" s="229" t="s">
        <v>1014</v>
      </c>
    </row>
    <row r="14" spans="1:9" ht="18" customHeight="1">
      <c r="A14" s="135" t="s">
        <v>761</v>
      </c>
      <c r="B14" s="101" t="s">
        <v>315</v>
      </c>
      <c r="C14" s="229">
        <v>95</v>
      </c>
      <c r="D14" s="229" t="s">
        <v>1014</v>
      </c>
      <c r="E14" s="229" t="s">
        <v>1014</v>
      </c>
      <c r="F14" s="229">
        <v>-14</v>
      </c>
      <c r="G14" s="229" t="s">
        <v>1014</v>
      </c>
      <c r="H14" s="229" t="s">
        <v>1014</v>
      </c>
      <c r="I14" s="229">
        <f>SUM(C14:H14)</f>
        <v>81</v>
      </c>
    </row>
    <row r="15" spans="1:9" ht="18" customHeight="1">
      <c r="A15" s="135">
        <v>2</v>
      </c>
      <c r="B15" s="101" t="s">
        <v>380</v>
      </c>
      <c r="C15" s="229">
        <v>20</v>
      </c>
      <c r="D15" s="229" t="s">
        <v>1014</v>
      </c>
      <c r="E15" s="229" t="s">
        <v>1014</v>
      </c>
      <c r="F15" s="229">
        <f>SUM(F16:F17)</f>
        <v>-597</v>
      </c>
      <c r="G15" s="229" t="s">
        <v>1014</v>
      </c>
      <c r="H15" s="229" t="s">
        <v>1014</v>
      </c>
      <c r="I15" s="229">
        <f>SUM(C15:H15)</f>
        <v>-577</v>
      </c>
    </row>
    <row r="16" spans="1:9" ht="18" customHeight="1">
      <c r="A16" s="135">
        <v>3</v>
      </c>
      <c r="B16" s="243" t="s">
        <v>672</v>
      </c>
      <c r="C16" s="229">
        <v>20</v>
      </c>
      <c r="D16" s="229" t="s">
        <v>1014</v>
      </c>
      <c r="E16" s="229" t="s">
        <v>1014</v>
      </c>
      <c r="F16" s="229">
        <v>-7</v>
      </c>
      <c r="G16" s="229" t="s">
        <v>1014</v>
      </c>
      <c r="H16" s="229" t="s">
        <v>1014</v>
      </c>
      <c r="I16" s="229">
        <f>SUM(C16:H16)</f>
        <v>13</v>
      </c>
    </row>
    <row r="17" spans="1:9" ht="18" customHeight="1">
      <c r="A17" s="135">
        <v>4</v>
      </c>
      <c r="B17" s="243" t="s">
        <v>673</v>
      </c>
      <c r="C17" s="229" t="s">
        <v>1014</v>
      </c>
      <c r="D17" s="229" t="s">
        <v>1014</v>
      </c>
      <c r="E17" s="229" t="s">
        <v>1014</v>
      </c>
      <c r="F17" s="229">
        <v>-590</v>
      </c>
      <c r="G17" s="229" t="s">
        <v>1014</v>
      </c>
      <c r="H17" s="229" t="s">
        <v>1014</v>
      </c>
      <c r="I17" s="229">
        <f>SUM(C17:H17)</f>
        <v>-590</v>
      </c>
    </row>
    <row r="18" spans="1:9">
      <c r="A18"/>
      <c r="B18"/>
      <c r="C18"/>
      <c r="D18"/>
      <c r="E18"/>
      <c r="F18"/>
      <c r="G18"/>
      <c r="H18"/>
      <c r="I18" t="s">
        <v>612</v>
      </c>
    </row>
    <row r="19" spans="1:9" ht="2.25" customHeight="1">
      <c r="A19"/>
      <c r="B19"/>
      <c r="C19"/>
      <c r="D19"/>
      <c r="E19"/>
      <c r="F19"/>
      <c r="G19"/>
      <c r="H19"/>
      <c r="I19"/>
    </row>
    <row r="20" spans="1:9" ht="18" customHeight="1">
      <c r="A20" s="554" t="s">
        <v>755</v>
      </c>
      <c r="B20" s="554"/>
      <c r="C20" s="554"/>
      <c r="D20" s="554"/>
      <c r="E20" s="554"/>
      <c r="F20" s="554"/>
      <c r="G20" s="554"/>
      <c r="H20" s="554"/>
      <c r="I20" s="244"/>
    </row>
    <row r="21" spans="1:9" ht="19.5" customHeight="1">
      <c r="A21" s="554" t="s">
        <v>759</v>
      </c>
      <c r="B21" s="554"/>
      <c r="C21" s="554"/>
      <c r="D21" s="554"/>
      <c r="E21" s="554"/>
      <c r="F21" s="554"/>
      <c r="G21" s="554"/>
      <c r="H21" s="554"/>
    </row>
    <row r="108" spans="1:1">
      <c r="A108" s="141" t="s">
        <v>1005</v>
      </c>
    </row>
    <row r="202" spans="4:4">
      <c r="D202" s="50"/>
    </row>
  </sheetData>
  <sheetProtection selectLockedCells="1" selectUnlockedCells="1"/>
  <mergeCells count="3">
    <mergeCell ref="A2:H2"/>
    <mergeCell ref="A20:H20"/>
    <mergeCell ref="A21:H21"/>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45.xml><?xml version="1.0" encoding="utf-8"?>
<worksheet xmlns="http://schemas.openxmlformats.org/spreadsheetml/2006/main" xmlns:r="http://schemas.openxmlformats.org/officeDocument/2006/relationships">
  <sheetPr>
    <tabColor rgb="FFFFFF00"/>
  </sheetPr>
  <dimension ref="A2:J202"/>
  <sheetViews>
    <sheetView zoomScale="79" zoomScaleNormal="79" workbookViewId="0">
      <selection activeCell="A20" sqref="A20"/>
    </sheetView>
  </sheetViews>
  <sheetFormatPr defaultColWidth="10.75" defaultRowHeight="13.5"/>
  <cols>
    <col min="1" max="1" width="5.625" style="1" customWidth="1"/>
    <col min="2" max="2" width="44.5" style="1" customWidth="1"/>
    <col min="3" max="3" width="12" style="1" customWidth="1"/>
    <col min="4" max="4" width="9.75" style="1" customWidth="1"/>
    <col min="5" max="5" width="14.375" style="1" customWidth="1"/>
    <col min="6" max="6" width="9.625" style="1" customWidth="1"/>
    <col min="7" max="7" width="10.625" style="1" customWidth="1"/>
    <col min="8" max="9" width="11" style="1" customWidth="1"/>
  </cols>
  <sheetData>
    <row r="2" spans="1:10" ht="30" customHeight="1">
      <c r="A2" s="528" t="s">
        <v>817</v>
      </c>
      <c r="B2" s="528"/>
      <c r="C2" s="528"/>
      <c r="D2" s="528"/>
      <c r="E2" s="528"/>
      <c r="F2" s="528"/>
      <c r="G2" s="528"/>
      <c r="H2" s="528"/>
      <c r="I2" s="528"/>
    </row>
    <row r="3" spans="1:10">
      <c r="I3" s="60" t="s">
        <v>1008</v>
      </c>
    </row>
    <row r="4" spans="1:10" ht="69.75" customHeight="1">
      <c r="A4" s="110" t="s">
        <v>52</v>
      </c>
      <c r="B4" s="110" t="s">
        <v>1070</v>
      </c>
      <c r="C4" s="110" t="s">
        <v>224</v>
      </c>
      <c r="D4" s="110" t="s">
        <v>1111</v>
      </c>
      <c r="E4" s="110" t="s">
        <v>366</v>
      </c>
      <c r="F4" s="110" t="s">
        <v>367</v>
      </c>
      <c r="G4" s="110" t="s">
        <v>368</v>
      </c>
      <c r="H4" s="110" t="s">
        <v>369</v>
      </c>
      <c r="I4" s="110" t="s">
        <v>232</v>
      </c>
    </row>
    <row r="5" spans="1:10">
      <c r="A5" s="91">
        <v>1</v>
      </c>
      <c r="B5" s="91">
        <v>2</v>
      </c>
      <c r="C5" s="91">
        <v>3</v>
      </c>
      <c r="D5" s="91">
        <v>4</v>
      </c>
      <c r="E5" s="91">
        <v>5</v>
      </c>
      <c r="F5" s="91">
        <v>6</v>
      </c>
      <c r="G5" s="91">
        <v>7</v>
      </c>
      <c r="H5" s="91">
        <v>8</v>
      </c>
      <c r="I5" s="91">
        <v>9</v>
      </c>
    </row>
    <row r="6" spans="1:10" ht="47.25" customHeight="1">
      <c r="A6" s="100">
        <v>1</v>
      </c>
      <c r="B6" s="101" t="s">
        <v>370</v>
      </c>
      <c r="C6" s="229">
        <v>-403</v>
      </c>
      <c r="D6" s="229" t="s">
        <v>1014</v>
      </c>
      <c r="E6" s="229" t="s">
        <v>1014</v>
      </c>
      <c r="F6" s="229">
        <v>498</v>
      </c>
      <c r="G6" s="229" t="s">
        <v>1014</v>
      </c>
      <c r="H6" s="229" t="s">
        <v>1014</v>
      </c>
      <c r="I6" s="229">
        <v>95</v>
      </c>
    </row>
    <row r="7" spans="1:10" ht="18" customHeight="1">
      <c r="A7" s="100" t="s">
        <v>987</v>
      </c>
      <c r="B7" s="101" t="s">
        <v>997</v>
      </c>
      <c r="C7" s="229">
        <v>-71</v>
      </c>
      <c r="D7" s="229" t="s">
        <v>1014</v>
      </c>
      <c r="E7" s="229" t="s">
        <v>1014</v>
      </c>
      <c r="F7" s="229">
        <v>71</v>
      </c>
      <c r="G7" s="229" t="s">
        <v>1014</v>
      </c>
      <c r="H7" s="229" t="s">
        <v>1014</v>
      </c>
      <c r="I7" s="229" t="s">
        <v>1014</v>
      </c>
      <c r="J7" s="56"/>
    </row>
    <row r="8" spans="1:10" ht="18" customHeight="1">
      <c r="A8" s="100" t="s">
        <v>988</v>
      </c>
      <c r="B8" s="101" t="s">
        <v>371</v>
      </c>
      <c r="C8" s="229">
        <v>-332</v>
      </c>
      <c r="D8" s="229" t="s">
        <v>1014</v>
      </c>
      <c r="E8" s="229" t="s">
        <v>1014</v>
      </c>
      <c r="F8" s="229">
        <v>332</v>
      </c>
      <c r="G8" s="229" t="s">
        <v>1014</v>
      </c>
      <c r="H8" s="229" t="s">
        <v>1014</v>
      </c>
      <c r="I8" s="229" t="s">
        <v>1014</v>
      </c>
      <c r="J8" s="56"/>
    </row>
    <row r="9" spans="1:10" ht="18" customHeight="1">
      <c r="A9" s="100" t="s">
        <v>56</v>
      </c>
      <c r="B9" s="101" t="s">
        <v>372</v>
      </c>
      <c r="C9" s="229" t="s">
        <v>1014</v>
      </c>
      <c r="D9" s="229" t="s">
        <v>1014</v>
      </c>
      <c r="E9" s="229" t="s">
        <v>1014</v>
      </c>
      <c r="F9" s="229" t="s">
        <v>1014</v>
      </c>
      <c r="G9" s="229" t="s">
        <v>1014</v>
      </c>
      <c r="H9" s="229" t="s">
        <v>1014</v>
      </c>
      <c r="I9" s="229" t="s">
        <v>1014</v>
      </c>
      <c r="J9" s="56"/>
    </row>
    <row r="10" spans="1:10" ht="18" customHeight="1">
      <c r="A10" s="100" t="s">
        <v>58</v>
      </c>
      <c r="B10" s="101" t="s">
        <v>373</v>
      </c>
      <c r="C10" s="229" t="s">
        <v>1014</v>
      </c>
      <c r="D10" s="229" t="s">
        <v>1014</v>
      </c>
      <c r="E10" s="229" t="s">
        <v>1014</v>
      </c>
      <c r="F10" s="229" t="s">
        <v>1014</v>
      </c>
      <c r="G10" s="229" t="s">
        <v>1014</v>
      </c>
      <c r="H10" s="229" t="s">
        <v>1014</v>
      </c>
      <c r="I10" s="229" t="s">
        <v>1014</v>
      </c>
      <c r="J10" s="56"/>
    </row>
    <row r="11" spans="1:10" ht="18" customHeight="1">
      <c r="A11" s="100" t="s">
        <v>62</v>
      </c>
      <c r="B11" s="101" t="s">
        <v>374</v>
      </c>
      <c r="C11" s="229" t="s">
        <v>1014</v>
      </c>
      <c r="D11" s="229" t="s">
        <v>1014</v>
      </c>
      <c r="E11" s="229" t="s">
        <v>1014</v>
      </c>
      <c r="F11" s="229" t="s">
        <v>1014</v>
      </c>
      <c r="G11" s="229" t="s">
        <v>1014</v>
      </c>
      <c r="H11" s="229" t="s">
        <v>1014</v>
      </c>
      <c r="I11" s="229" t="s">
        <v>1014</v>
      </c>
      <c r="J11" s="56"/>
    </row>
    <row r="12" spans="1:10" ht="18" customHeight="1">
      <c r="A12" s="100" t="s">
        <v>375</v>
      </c>
      <c r="B12" s="101" t="s">
        <v>376</v>
      </c>
      <c r="C12" s="229" t="s">
        <v>1014</v>
      </c>
      <c r="D12" s="229" t="s">
        <v>1014</v>
      </c>
      <c r="E12" s="229" t="s">
        <v>1014</v>
      </c>
      <c r="F12" s="229" t="s">
        <v>1014</v>
      </c>
      <c r="G12" s="229" t="s">
        <v>1014</v>
      </c>
      <c r="H12" s="229" t="s">
        <v>1014</v>
      </c>
      <c r="I12" s="229" t="s">
        <v>1014</v>
      </c>
      <c r="J12" s="56"/>
    </row>
    <row r="13" spans="1:10" ht="18" customHeight="1">
      <c r="A13" s="100" t="s">
        <v>377</v>
      </c>
      <c r="B13" s="101" t="s">
        <v>378</v>
      </c>
      <c r="C13" s="229" t="s">
        <v>1014</v>
      </c>
      <c r="D13" s="229" t="s">
        <v>1014</v>
      </c>
      <c r="E13" s="229" t="s">
        <v>1014</v>
      </c>
      <c r="F13" s="229" t="s">
        <v>1014</v>
      </c>
      <c r="G13" s="229" t="s">
        <v>1014</v>
      </c>
      <c r="H13" s="229" t="s">
        <v>1014</v>
      </c>
      <c r="I13" s="229" t="s">
        <v>1014</v>
      </c>
    </row>
    <row r="14" spans="1:10" ht="18" customHeight="1">
      <c r="A14" s="100" t="s">
        <v>379</v>
      </c>
      <c r="B14" s="101" t="s">
        <v>315</v>
      </c>
      <c r="C14" s="229" t="s">
        <v>1014</v>
      </c>
      <c r="D14" s="229" t="s">
        <v>1014</v>
      </c>
      <c r="E14" s="229" t="s">
        <v>1014</v>
      </c>
      <c r="F14" s="229">
        <v>95</v>
      </c>
      <c r="G14" s="229" t="s">
        <v>1014</v>
      </c>
      <c r="H14" s="229" t="s">
        <v>1014</v>
      </c>
      <c r="I14" s="229">
        <v>95</v>
      </c>
      <c r="J14" s="56"/>
    </row>
    <row r="15" spans="1:10" ht="18" customHeight="1">
      <c r="A15" s="100">
        <v>2</v>
      </c>
      <c r="B15" s="101" t="s">
        <v>380</v>
      </c>
      <c r="C15" s="229">
        <v>-92</v>
      </c>
      <c r="D15" s="229" t="s">
        <v>1014</v>
      </c>
      <c r="E15" s="229" t="s">
        <v>1014</v>
      </c>
      <c r="F15" s="229">
        <v>112</v>
      </c>
      <c r="G15" s="229" t="s">
        <v>1014</v>
      </c>
      <c r="H15" s="229" t="s">
        <v>1014</v>
      </c>
      <c r="I15" s="229">
        <v>20</v>
      </c>
    </row>
    <row r="16" spans="1:10" ht="18" customHeight="1">
      <c r="A16" s="100">
        <v>3</v>
      </c>
      <c r="B16" s="243" t="s">
        <v>672</v>
      </c>
      <c r="C16" s="229" t="s">
        <v>1014</v>
      </c>
      <c r="D16" s="229" t="s">
        <v>1014</v>
      </c>
      <c r="E16" s="229" t="s">
        <v>1014</v>
      </c>
      <c r="F16" s="229">
        <v>20</v>
      </c>
      <c r="G16" s="229" t="s">
        <v>1014</v>
      </c>
      <c r="H16" s="229" t="s">
        <v>1014</v>
      </c>
      <c r="I16" s="229">
        <v>20</v>
      </c>
    </row>
    <row r="17" spans="1:9" ht="18" customHeight="1">
      <c r="A17" s="100">
        <v>4</v>
      </c>
      <c r="B17" s="243" t="s">
        <v>673</v>
      </c>
      <c r="C17" s="229">
        <v>-92</v>
      </c>
      <c r="D17" s="229" t="s">
        <v>1014</v>
      </c>
      <c r="E17" s="229" t="s">
        <v>1014</v>
      </c>
      <c r="F17" s="229">
        <v>92</v>
      </c>
      <c r="G17" s="229" t="s">
        <v>1014</v>
      </c>
      <c r="H17" s="229" t="s">
        <v>1014</v>
      </c>
      <c r="I17" s="229" t="s">
        <v>1014</v>
      </c>
    </row>
    <row r="18" spans="1:9">
      <c r="A18"/>
      <c r="B18"/>
      <c r="C18"/>
      <c r="D18"/>
      <c r="E18"/>
      <c r="F18"/>
      <c r="G18"/>
      <c r="H18"/>
      <c r="I18"/>
    </row>
    <row r="19" spans="1:9">
      <c r="A19" s="554" t="s">
        <v>850</v>
      </c>
      <c r="B19" s="554"/>
      <c r="C19" s="554"/>
      <c r="D19" s="554"/>
      <c r="E19" s="554"/>
      <c r="F19" s="554"/>
      <c r="G19" s="554"/>
      <c r="H19" s="554"/>
      <c r="I19" s="244"/>
    </row>
    <row r="106" spans="1:1">
      <c r="A106" s="141" t="s">
        <v>1005</v>
      </c>
    </row>
    <row r="202" spans="4:4">
      <c r="D202" s="50"/>
    </row>
  </sheetData>
  <sheetProtection selectLockedCells="1" selectUnlockedCells="1"/>
  <mergeCells count="2">
    <mergeCell ref="A2:I2"/>
    <mergeCell ref="A19:H19"/>
  </mergeCells>
  <phoneticPr fontId="59" type="noConversion"/>
  <pageMargins left="0.39370078740157483" right="0.15748031496062992" top="0.78740157480314965" bottom="0.27559055118110237" header="0.15748031496062992" footer="0.19685039370078741"/>
  <pageSetup paperSize="9" scale="90" firstPageNumber="0" pageOrder="overThenDown" orientation="landscape" horizontalDpi="300" verticalDpi="300" r:id="rId1"/>
  <headerFooter alignWithMargins="0"/>
</worksheet>
</file>

<file path=xl/worksheets/sheet46.xml><?xml version="1.0" encoding="utf-8"?>
<worksheet xmlns="http://schemas.openxmlformats.org/spreadsheetml/2006/main" xmlns:r="http://schemas.openxmlformats.org/officeDocument/2006/relationships">
  <sheetPr>
    <tabColor rgb="FFFFFF00"/>
  </sheetPr>
  <dimension ref="A1:E201"/>
  <sheetViews>
    <sheetView zoomScaleNormal="77" workbookViewId="0">
      <selection activeCell="D9" sqref="D9:E15"/>
    </sheetView>
  </sheetViews>
  <sheetFormatPr defaultColWidth="10.75" defaultRowHeight="13.5"/>
  <cols>
    <col min="1" max="1" width="7.375" customWidth="1"/>
    <col min="2" max="2" width="38.625" customWidth="1"/>
    <col min="5" max="5" width="13.625" customWidth="1"/>
    <col min="6" max="6" width="49.25" customWidth="1"/>
  </cols>
  <sheetData>
    <row r="1" spans="1:5">
      <c r="A1" s="1"/>
      <c r="B1" s="1"/>
      <c r="C1" s="1"/>
      <c r="D1" s="1"/>
      <c r="E1" s="1"/>
    </row>
    <row r="2" spans="1:5" ht="18.75" customHeight="1">
      <c r="A2" s="555" t="s">
        <v>818</v>
      </c>
      <c r="B2" s="555"/>
      <c r="C2" s="555"/>
      <c r="D2" s="555"/>
      <c r="E2" s="32"/>
    </row>
    <row r="3" spans="1:5" ht="12.95" customHeight="1">
      <c r="A3" s="76"/>
      <c r="B3" s="76"/>
      <c r="C3" s="76"/>
      <c r="D3" s="76"/>
      <c r="E3" s="32"/>
    </row>
    <row r="4" spans="1:5" s="78" customFormat="1" ht="15" customHeight="1">
      <c r="A4" s="76"/>
      <c r="B4" s="45"/>
      <c r="C4" s="45"/>
      <c r="D4" s="45"/>
      <c r="E4" s="77"/>
    </row>
    <row r="5" spans="1:5" ht="31.5" customHeight="1">
      <c r="A5" s="528" t="s">
        <v>819</v>
      </c>
      <c r="B5" s="528"/>
      <c r="C5" s="528"/>
      <c r="D5" s="528"/>
      <c r="E5" s="1"/>
    </row>
    <row r="6" spans="1:5">
      <c r="A6" s="1"/>
      <c r="B6" s="1"/>
      <c r="C6" s="1"/>
      <c r="D6" s="59"/>
      <c r="E6" s="60" t="s">
        <v>1008</v>
      </c>
    </row>
    <row r="7" spans="1:5" ht="29.25" customHeight="1">
      <c r="A7" s="104" t="s">
        <v>42</v>
      </c>
      <c r="B7" s="104" t="s">
        <v>1070</v>
      </c>
      <c r="C7" s="104" t="s">
        <v>1071</v>
      </c>
      <c r="D7" s="104" t="s">
        <v>568</v>
      </c>
      <c r="E7" s="104" t="s">
        <v>559</v>
      </c>
    </row>
    <row r="8" spans="1:5" ht="17.25" customHeight="1">
      <c r="A8" s="104">
        <v>1</v>
      </c>
      <c r="B8" s="104">
        <v>2</v>
      </c>
      <c r="C8" s="104">
        <v>3</v>
      </c>
      <c r="D8" s="104">
        <v>4</v>
      </c>
      <c r="E8" s="104">
        <v>5</v>
      </c>
    </row>
    <row r="9" spans="1:5" ht="30" customHeight="1">
      <c r="A9" s="121">
        <v>1</v>
      </c>
      <c r="B9" s="105" t="s">
        <v>381</v>
      </c>
      <c r="C9" s="120"/>
      <c r="D9" s="435">
        <v>10915</v>
      </c>
      <c r="E9" s="435">
        <v>2692</v>
      </c>
    </row>
    <row r="10" spans="1:5" ht="30" customHeight="1">
      <c r="A10" s="121">
        <v>2</v>
      </c>
      <c r="B10" s="105" t="s">
        <v>382</v>
      </c>
      <c r="C10" s="120"/>
      <c r="D10" s="298">
        <v>0</v>
      </c>
      <c r="E10" s="298">
        <v>0</v>
      </c>
    </row>
    <row r="11" spans="1:5" ht="30" customHeight="1">
      <c r="A11" s="121">
        <v>3</v>
      </c>
      <c r="B11" s="105" t="s">
        <v>1055</v>
      </c>
      <c r="C11" s="120"/>
      <c r="D11" s="435">
        <v>10915</v>
      </c>
      <c r="E11" s="435">
        <v>2692</v>
      </c>
    </row>
    <row r="12" spans="1:5" ht="30" customHeight="1">
      <c r="A12" s="121">
        <v>4</v>
      </c>
      <c r="B12" s="105" t="s">
        <v>383</v>
      </c>
      <c r="C12" s="122">
        <v>18</v>
      </c>
      <c r="D12" s="435">
        <v>25112</v>
      </c>
      <c r="E12" s="435">
        <v>25112</v>
      </c>
    </row>
    <row r="13" spans="1:5" ht="30" customHeight="1">
      <c r="A13" s="121">
        <v>5</v>
      </c>
      <c r="B13" s="105" t="s">
        <v>384</v>
      </c>
      <c r="C13" s="122">
        <v>18</v>
      </c>
      <c r="D13" s="298">
        <v>0</v>
      </c>
      <c r="E13" s="298">
        <v>0</v>
      </c>
    </row>
    <row r="14" spans="1:5" ht="30" customHeight="1">
      <c r="A14" s="121">
        <v>6</v>
      </c>
      <c r="B14" s="105" t="s">
        <v>762</v>
      </c>
      <c r="C14" s="120"/>
      <c r="D14" s="298">
        <v>0.43</v>
      </c>
      <c r="E14" s="298">
        <v>0.11</v>
      </c>
    </row>
    <row r="15" spans="1:5" ht="30" customHeight="1">
      <c r="A15" s="121">
        <v>7</v>
      </c>
      <c r="B15" s="105" t="s">
        <v>385</v>
      </c>
      <c r="C15" s="120"/>
      <c r="D15" s="289">
        <v>0</v>
      </c>
      <c r="E15" s="289">
        <v>0</v>
      </c>
    </row>
    <row r="106" spans="1:1">
      <c r="A106" s="141" t="s">
        <v>1005</v>
      </c>
    </row>
    <row r="201" spans="4:4">
      <c r="D201" s="139"/>
    </row>
  </sheetData>
  <sheetProtection selectLockedCells="1" selectUnlockedCells="1"/>
  <mergeCells count="2">
    <mergeCell ref="A2:D2"/>
    <mergeCell ref="A5:D5"/>
  </mergeCells>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47.xml><?xml version="1.0" encoding="utf-8"?>
<worksheet xmlns="http://schemas.openxmlformats.org/spreadsheetml/2006/main" xmlns:r="http://schemas.openxmlformats.org/officeDocument/2006/relationships">
  <sheetPr>
    <tabColor rgb="FFFFFF00"/>
  </sheetPr>
  <dimension ref="A2:E203"/>
  <sheetViews>
    <sheetView zoomScaleNormal="76" workbookViewId="0">
      <selection activeCell="B6" sqref="B6"/>
    </sheetView>
  </sheetViews>
  <sheetFormatPr defaultColWidth="10.75" defaultRowHeight="12.75"/>
  <cols>
    <col min="1" max="1" width="5.375" style="5" customWidth="1"/>
    <col min="2" max="2" width="44.125" style="5" customWidth="1"/>
    <col min="3" max="16384" width="10.75" style="5"/>
  </cols>
  <sheetData>
    <row r="2" spans="1:5" ht="25.5" customHeight="1">
      <c r="A2" s="556" t="s">
        <v>820</v>
      </c>
      <c r="B2" s="556"/>
      <c r="C2" s="556"/>
      <c r="D2" s="556"/>
      <c r="E2" s="556"/>
    </row>
    <row r="3" spans="1:5">
      <c r="E3" s="75" t="s">
        <v>1008</v>
      </c>
    </row>
    <row r="4" spans="1:5" ht="38.25" customHeight="1">
      <c r="A4" s="13" t="s">
        <v>42</v>
      </c>
      <c r="B4" s="130" t="s">
        <v>1070</v>
      </c>
      <c r="C4" s="91" t="s">
        <v>1071</v>
      </c>
      <c r="D4" s="91" t="s">
        <v>568</v>
      </c>
      <c r="E4" s="91" t="s">
        <v>559</v>
      </c>
    </row>
    <row r="5" spans="1:5" ht="17.100000000000001" customHeight="1">
      <c r="A5" s="13">
        <v>1</v>
      </c>
      <c r="B5" s="130">
        <v>2</v>
      </c>
      <c r="C5" s="91">
        <v>3</v>
      </c>
      <c r="D5" s="91">
        <v>4</v>
      </c>
      <c r="E5" s="91">
        <v>5</v>
      </c>
    </row>
    <row r="6" spans="1:5" ht="17.100000000000001" customHeight="1">
      <c r="A6" s="58">
        <v>1</v>
      </c>
      <c r="B6" s="172" t="s">
        <v>386</v>
      </c>
      <c r="C6" s="91"/>
      <c r="D6" s="348">
        <v>10915</v>
      </c>
      <c r="E6" s="94">
        <v>2692</v>
      </c>
    </row>
    <row r="7" spans="1:5" ht="17.100000000000001" customHeight="1">
      <c r="A7" s="58">
        <v>2</v>
      </c>
      <c r="B7" s="172" t="s">
        <v>387</v>
      </c>
      <c r="C7" s="220" t="s">
        <v>612</v>
      </c>
      <c r="D7" s="109" t="s">
        <v>1014</v>
      </c>
      <c r="E7" s="109" t="s">
        <v>1014</v>
      </c>
    </row>
    <row r="8" spans="1:5" ht="17.100000000000001" customHeight="1">
      <c r="A8" s="58">
        <v>3</v>
      </c>
      <c r="B8" s="172" t="s">
        <v>388</v>
      </c>
      <c r="C8" s="220"/>
      <c r="D8" s="348">
        <v>10915</v>
      </c>
      <c r="E8" s="94">
        <v>2692</v>
      </c>
    </row>
    <row r="9" spans="1:5" ht="30" customHeight="1">
      <c r="A9" s="58">
        <v>4</v>
      </c>
      <c r="B9" s="172" t="s">
        <v>389</v>
      </c>
      <c r="C9" s="220"/>
      <c r="D9" s="109" t="s">
        <v>1014</v>
      </c>
      <c r="E9" s="109" t="s">
        <v>1014</v>
      </c>
    </row>
    <row r="10" spans="1:5" ht="30" customHeight="1">
      <c r="A10" s="58">
        <v>5</v>
      </c>
      <c r="B10" s="172" t="s">
        <v>390</v>
      </c>
      <c r="C10" s="220" t="s">
        <v>612</v>
      </c>
      <c r="D10" s="109" t="s">
        <v>1014</v>
      </c>
      <c r="E10" s="109" t="s">
        <v>1014</v>
      </c>
    </row>
    <row r="11" spans="1:5" ht="30" customHeight="1">
      <c r="A11" s="58">
        <v>6</v>
      </c>
      <c r="B11" s="172" t="s">
        <v>391</v>
      </c>
      <c r="C11" s="220"/>
      <c r="D11" s="109" t="s">
        <v>1014</v>
      </c>
      <c r="E11" s="109" t="s">
        <v>1014</v>
      </c>
    </row>
    <row r="12" spans="1:5" ht="30" customHeight="1">
      <c r="A12" s="58">
        <v>7</v>
      </c>
      <c r="B12" s="172" t="s">
        <v>392</v>
      </c>
      <c r="C12" s="220"/>
      <c r="D12" s="109" t="s">
        <v>1014</v>
      </c>
      <c r="E12" s="109" t="s">
        <v>1014</v>
      </c>
    </row>
    <row r="13" spans="1:5" ht="30" customHeight="1">
      <c r="A13" s="58">
        <v>8</v>
      </c>
      <c r="B13" s="172" t="s">
        <v>393</v>
      </c>
      <c r="C13" s="220" t="s">
        <v>612</v>
      </c>
      <c r="D13" s="109" t="s">
        <v>1014</v>
      </c>
      <c r="E13" s="109" t="s">
        <v>1014</v>
      </c>
    </row>
    <row r="14" spans="1:5" ht="30" customHeight="1">
      <c r="A14" s="58">
        <v>9</v>
      </c>
      <c r="B14" s="172" t="s">
        <v>394</v>
      </c>
      <c r="C14" s="91"/>
      <c r="D14" s="348">
        <v>10915</v>
      </c>
      <c r="E14" s="94">
        <v>2692</v>
      </c>
    </row>
    <row r="108" spans="1:1">
      <c r="A108" s="143" t="s">
        <v>1005</v>
      </c>
    </row>
    <row r="203" spans="4:4">
      <c r="D203" s="23"/>
    </row>
  </sheetData>
  <sheetProtection selectLockedCells="1" selectUnlockedCells="1"/>
  <mergeCells count="1">
    <mergeCell ref="A2:E2"/>
  </mergeCells>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48.xml><?xml version="1.0" encoding="utf-8"?>
<worksheet xmlns="http://schemas.openxmlformats.org/spreadsheetml/2006/main" xmlns:r="http://schemas.openxmlformats.org/officeDocument/2006/relationships">
  <sheetPr>
    <tabColor rgb="FFFFFF00"/>
  </sheetPr>
  <dimension ref="A2:Q203"/>
  <sheetViews>
    <sheetView zoomScale="85" zoomScaleNormal="85" workbookViewId="0">
      <selection activeCell="J28" sqref="J28"/>
    </sheetView>
  </sheetViews>
  <sheetFormatPr defaultColWidth="10.75" defaultRowHeight="13.5"/>
  <cols>
    <col min="1" max="1" width="5" style="1" customWidth="1"/>
    <col min="2" max="2" width="38" style="1" customWidth="1"/>
    <col min="3" max="3" width="9.375" style="1" customWidth="1"/>
    <col min="4" max="4" width="9.875" style="1" customWidth="1"/>
    <col min="5" max="5" width="8.625" style="1" customWidth="1"/>
    <col min="6" max="6" width="8.75" style="1" customWidth="1"/>
    <col min="7" max="7" width="8" style="1" customWidth="1"/>
    <col min="8" max="8" width="9.25" style="1" customWidth="1"/>
    <col min="9" max="9" width="10.125" customWidth="1"/>
    <col min="13" max="13" width="10.875" bestFit="1" customWidth="1"/>
    <col min="14" max="14" width="11.5" bestFit="1" customWidth="1"/>
    <col min="15" max="17" width="10.875" bestFit="1" customWidth="1"/>
  </cols>
  <sheetData>
    <row r="2" spans="1:11" ht="24.75" customHeight="1">
      <c r="A2" s="79" t="s">
        <v>822</v>
      </c>
      <c r="B2" s="80"/>
      <c r="C2" s="80"/>
      <c r="D2" s="80"/>
      <c r="E2" s="80"/>
      <c r="F2" s="80"/>
      <c r="G2" s="80"/>
      <c r="H2" s="80"/>
    </row>
    <row r="3" spans="1:11" ht="9" customHeight="1">
      <c r="A3" s="79"/>
      <c r="B3" s="80"/>
      <c r="C3" s="80"/>
      <c r="D3" s="80"/>
      <c r="E3" s="80"/>
      <c r="F3" s="80"/>
      <c r="G3" s="80"/>
      <c r="H3" s="80"/>
    </row>
    <row r="4" spans="1:11">
      <c r="A4" s="558" t="s">
        <v>821</v>
      </c>
      <c r="B4" s="558"/>
      <c r="C4" s="558"/>
      <c r="D4" s="558"/>
      <c r="E4" s="558"/>
      <c r="F4" s="558"/>
      <c r="G4" s="558"/>
      <c r="H4" s="558"/>
    </row>
    <row r="5" spans="1:11">
      <c r="A5" s="80"/>
      <c r="B5" s="80"/>
      <c r="C5" s="80"/>
      <c r="D5" s="80"/>
      <c r="E5" s="80"/>
      <c r="F5" s="80"/>
      <c r="G5" s="80"/>
      <c r="I5" s="60" t="s">
        <v>1008</v>
      </c>
    </row>
    <row r="6" spans="1:11" ht="13.5" customHeight="1">
      <c r="A6" s="557" t="s">
        <v>42</v>
      </c>
      <c r="B6" s="557" t="s">
        <v>1070</v>
      </c>
      <c r="C6" s="557" t="s">
        <v>395</v>
      </c>
      <c r="D6" s="557"/>
      <c r="E6" s="557"/>
      <c r="F6" s="557"/>
      <c r="G6" s="557" t="s">
        <v>396</v>
      </c>
      <c r="H6" s="557" t="s">
        <v>397</v>
      </c>
      <c r="I6" s="557" t="s">
        <v>69</v>
      </c>
    </row>
    <row r="7" spans="1:11" ht="59.25" customHeight="1">
      <c r="A7" s="557"/>
      <c r="B7" s="557"/>
      <c r="C7" s="104" t="s">
        <v>825</v>
      </c>
      <c r="D7" s="104" t="s">
        <v>399</v>
      </c>
      <c r="E7" s="104" t="s">
        <v>824</v>
      </c>
      <c r="F7" s="104" t="s">
        <v>676</v>
      </c>
      <c r="G7" s="557"/>
      <c r="H7" s="557"/>
      <c r="I7" s="557"/>
    </row>
    <row r="8" spans="1:11">
      <c r="A8" s="104">
        <v>1</v>
      </c>
      <c r="B8" s="104">
        <v>2</v>
      </c>
      <c r="C8" s="104">
        <v>3</v>
      </c>
      <c r="D8" s="104">
        <v>4</v>
      </c>
      <c r="E8" s="104">
        <v>5</v>
      </c>
      <c r="F8" s="104">
        <v>6</v>
      </c>
      <c r="G8" s="104">
        <v>7</v>
      </c>
      <c r="H8" s="104">
        <v>8</v>
      </c>
      <c r="I8" s="104">
        <v>9</v>
      </c>
    </row>
    <row r="9" spans="1:11" ht="17.100000000000001" customHeight="1">
      <c r="A9" s="201"/>
      <c r="B9" s="202" t="s">
        <v>401</v>
      </c>
      <c r="C9" s="229"/>
      <c r="D9" s="229"/>
      <c r="E9" s="229"/>
      <c r="F9" s="229"/>
      <c r="G9" s="229"/>
      <c r="H9" s="229"/>
      <c r="I9" s="229"/>
    </row>
    <row r="10" spans="1:11" ht="17.100000000000001" customHeight="1">
      <c r="A10" s="201">
        <v>1</v>
      </c>
      <c r="B10" s="202" t="s">
        <v>1072</v>
      </c>
      <c r="C10" s="229">
        <v>54001</v>
      </c>
      <c r="D10" s="229">
        <v>266547</v>
      </c>
      <c r="E10" s="242">
        <v>0</v>
      </c>
      <c r="F10" s="229">
        <v>65785</v>
      </c>
      <c r="G10" s="242">
        <v>0</v>
      </c>
      <c r="H10" s="242">
        <v>0</v>
      </c>
      <c r="I10" s="229">
        <v>386333</v>
      </c>
      <c r="K10" s="180"/>
    </row>
    <row r="11" spans="1:11" ht="17.100000000000001" customHeight="1">
      <c r="A11" s="201">
        <v>2</v>
      </c>
      <c r="B11" s="202" t="s">
        <v>1075</v>
      </c>
      <c r="C11" s="229">
        <v>6681</v>
      </c>
      <c r="D11" s="229">
        <v>79060</v>
      </c>
      <c r="E11" s="242">
        <v>0</v>
      </c>
      <c r="F11" s="229">
        <v>4796</v>
      </c>
      <c r="G11" s="242">
        <v>0</v>
      </c>
      <c r="H11" s="242">
        <v>0</v>
      </c>
      <c r="I11" s="229">
        <v>90537</v>
      </c>
      <c r="K11" s="180"/>
    </row>
    <row r="12" spans="1:11" ht="17.100000000000001" customHeight="1">
      <c r="A12" s="201">
        <v>3</v>
      </c>
      <c r="B12" s="202" t="s">
        <v>1090</v>
      </c>
      <c r="C12" s="242">
        <v>0</v>
      </c>
      <c r="D12" s="229">
        <v>258</v>
      </c>
      <c r="E12" s="229">
        <v>8</v>
      </c>
      <c r="F12" s="242">
        <v>0</v>
      </c>
      <c r="G12" s="229">
        <v>685</v>
      </c>
      <c r="H12" s="242">
        <v>0</v>
      </c>
      <c r="I12" s="229">
        <v>951</v>
      </c>
      <c r="K12" s="180"/>
    </row>
    <row r="13" spans="1:11" ht="17.100000000000001" customHeight="1">
      <c r="A13" s="201"/>
      <c r="B13" s="202" t="s">
        <v>402</v>
      </c>
      <c r="C13" s="229"/>
      <c r="D13" s="229"/>
      <c r="E13" s="229"/>
      <c r="F13" s="229"/>
      <c r="G13" s="229"/>
      <c r="H13" s="229"/>
      <c r="I13" s="229" t="s">
        <v>612</v>
      </c>
      <c r="K13" s="180"/>
    </row>
    <row r="14" spans="1:11" ht="17.100000000000001" customHeight="1">
      <c r="A14" s="201">
        <v>4</v>
      </c>
      <c r="B14" s="202" t="s">
        <v>1072</v>
      </c>
      <c r="C14" s="229">
        <v>71730.2</v>
      </c>
      <c r="D14" s="229">
        <v>317542.40000000002</v>
      </c>
      <c r="E14" s="242">
        <v>0</v>
      </c>
      <c r="F14" s="229">
        <v>4</v>
      </c>
      <c r="G14" s="229">
        <v>12895</v>
      </c>
      <c r="H14" s="229">
        <v>-402171.60000000003</v>
      </c>
      <c r="I14" s="242">
        <v>0</v>
      </c>
      <c r="K14" s="180"/>
    </row>
    <row r="15" spans="1:11" ht="17.100000000000001" customHeight="1">
      <c r="A15" s="201">
        <v>5</v>
      </c>
      <c r="B15" s="202" t="s">
        <v>1075</v>
      </c>
      <c r="C15" s="242">
        <v>0</v>
      </c>
      <c r="D15" s="242">
        <v>0</v>
      </c>
      <c r="E15" s="242">
        <v>0</v>
      </c>
      <c r="F15" s="242">
        <v>0</v>
      </c>
      <c r="G15" s="242">
        <v>0</v>
      </c>
      <c r="H15" s="242">
        <v>0</v>
      </c>
      <c r="I15" s="242">
        <v>0</v>
      </c>
      <c r="K15" s="180"/>
    </row>
    <row r="16" spans="1:11" ht="17.100000000000001" customHeight="1">
      <c r="A16" s="201">
        <v>6</v>
      </c>
      <c r="B16" s="202" t="s">
        <v>1090</v>
      </c>
      <c r="C16" s="242">
        <v>0</v>
      </c>
      <c r="D16" s="242">
        <v>0</v>
      </c>
      <c r="E16" s="242">
        <v>0</v>
      </c>
      <c r="F16" s="242">
        <v>0</v>
      </c>
      <c r="G16" s="242">
        <v>0</v>
      </c>
      <c r="H16" s="242">
        <v>0</v>
      </c>
      <c r="I16" s="242">
        <v>0</v>
      </c>
      <c r="K16" s="180"/>
    </row>
    <row r="17" spans="1:17" ht="17.100000000000001" customHeight="1">
      <c r="A17" s="201">
        <v>7</v>
      </c>
      <c r="B17" s="202" t="s">
        <v>403</v>
      </c>
      <c r="C17" s="229">
        <v>132412.20000000001</v>
      </c>
      <c r="D17" s="229">
        <v>663407.4</v>
      </c>
      <c r="E17" s="242">
        <v>8</v>
      </c>
      <c r="F17" s="229">
        <v>70585</v>
      </c>
      <c r="G17" s="229">
        <v>13580</v>
      </c>
      <c r="H17" s="229">
        <v>-402171.60000000003</v>
      </c>
      <c r="I17" s="229">
        <v>477821.00000000006</v>
      </c>
      <c r="K17" s="180"/>
    </row>
    <row r="18" spans="1:17" ht="17.100000000000001" customHeight="1">
      <c r="A18" s="201">
        <v>8</v>
      </c>
      <c r="B18" s="202" t="s">
        <v>1073</v>
      </c>
      <c r="C18" s="229">
        <v>-39993</v>
      </c>
      <c r="D18" s="229">
        <v>-146051</v>
      </c>
      <c r="E18" s="242">
        <v>0</v>
      </c>
      <c r="F18" s="229">
        <v>-4864</v>
      </c>
      <c r="G18" s="242">
        <v>0</v>
      </c>
      <c r="H18" s="242">
        <v>0</v>
      </c>
      <c r="I18" s="229">
        <v>-190908</v>
      </c>
      <c r="K18" s="180"/>
    </row>
    <row r="19" spans="1:17" ht="30.95" customHeight="1">
      <c r="A19" s="201">
        <v>9</v>
      </c>
      <c r="B19" s="202" t="s">
        <v>404</v>
      </c>
      <c r="C19" s="229">
        <v>-14296</v>
      </c>
      <c r="D19" s="229">
        <v>-22597</v>
      </c>
      <c r="E19" s="242">
        <v>0</v>
      </c>
      <c r="F19" s="242">
        <v>0</v>
      </c>
      <c r="G19" s="242">
        <v>0</v>
      </c>
      <c r="H19" s="242">
        <v>0</v>
      </c>
      <c r="I19" s="229">
        <v>-36893</v>
      </c>
      <c r="K19" s="180"/>
    </row>
    <row r="20" spans="1:17" ht="30.95" customHeight="1">
      <c r="A20" s="201">
        <v>10</v>
      </c>
      <c r="B20" s="202" t="s">
        <v>405</v>
      </c>
      <c r="C20" s="229">
        <v>-24</v>
      </c>
      <c r="D20" s="229">
        <v>-214</v>
      </c>
      <c r="E20" s="242">
        <v>0</v>
      </c>
      <c r="F20" s="242">
        <v>0</v>
      </c>
      <c r="G20" s="229">
        <v>-56</v>
      </c>
      <c r="H20" s="242">
        <v>0</v>
      </c>
      <c r="I20" s="229">
        <v>-294</v>
      </c>
      <c r="K20" s="180"/>
    </row>
    <row r="21" spans="1:17" ht="30.95" customHeight="1">
      <c r="A21" s="201">
        <v>11</v>
      </c>
      <c r="B21" s="202" t="s">
        <v>406</v>
      </c>
      <c r="C21" s="242">
        <v>0</v>
      </c>
      <c r="D21" s="242">
        <v>0</v>
      </c>
      <c r="E21" s="229">
        <v>3685</v>
      </c>
      <c r="F21" s="242">
        <v>0</v>
      </c>
      <c r="G21" s="242">
        <v>0</v>
      </c>
      <c r="H21" s="242">
        <v>0</v>
      </c>
      <c r="I21" s="229">
        <v>3685</v>
      </c>
      <c r="K21" s="180"/>
    </row>
    <row r="22" spans="1:17" ht="30.95" customHeight="1">
      <c r="A22" s="201">
        <v>12</v>
      </c>
      <c r="B22" s="202" t="s">
        <v>1051</v>
      </c>
      <c r="C22" s="242">
        <v>0</v>
      </c>
      <c r="D22" s="242">
        <v>0</v>
      </c>
      <c r="E22" s="242">
        <v>0</v>
      </c>
      <c r="F22" s="242">
        <v>0</v>
      </c>
      <c r="G22" s="242">
        <v>0</v>
      </c>
      <c r="H22" s="242">
        <v>0</v>
      </c>
      <c r="I22" s="242">
        <v>0</v>
      </c>
      <c r="K22" s="180"/>
    </row>
    <row r="23" spans="1:17" ht="42" customHeight="1">
      <c r="A23" s="201">
        <v>13</v>
      </c>
      <c r="B23" s="202" t="s">
        <v>407</v>
      </c>
      <c r="C23" s="242">
        <v>0</v>
      </c>
      <c r="D23" s="242">
        <v>0</v>
      </c>
      <c r="E23" s="242">
        <v>0</v>
      </c>
      <c r="F23" s="242">
        <v>0</v>
      </c>
      <c r="G23" s="242">
        <v>0</v>
      </c>
      <c r="H23" s="242">
        <v>0</v>
      </c>
      <c r="I23" s="242">
        <v>0</v>
      </c>
      <c r="K23" s="180"/>
    </row>
    <row r="24" spans="1:17" ht="30.95" customHeight="1">
      <c r="A24" s="201">
        <v>14</v>
      </c>
      <c r="B24" s="202" t="s">
        <v>1080</v>
      </c>
      <c r="C24" s="242">
        <v>0</v>
      </c>
      <c r="D24" s="242">
        <v>0</v>
      </c>
      <c r="E24" s="242">
        <v>0</v>
      </c>
      <c r="F24" s="242">
        <v>0</v>
      </c>
      <c r="G24" s="242">
        <v>0</v>
      </c>
      <c r="H24" s="242">
        <v>0</v>
      </c>
      <c r="I24" s="242">
        <v>0</v>
      </c>
      <c r="K24" s="180"/>
    </row>
    <row r="25" spans="1:17" ht="17.25" customHeight="1">
      <c r="A25" s="201">
        <v>15</v>
      </c>
      <c r="B25" s="202" t="s">
        <v>1081</v>
      </c>
      <c r="C25" s="229">
        <v>284</v>
      </c>
      <c r="D25" s="229">
        <v>7521</v>
      </c>
      <c r="E25" s="242">
        <v>0</v>
      </c>
      <c r="F25" s="229">
        <v>1024</v>
      </c>
      <c r="G25" s="229"/>
      <c r="H25" s="242">
        <v>0</v>
      </c>
      <c r="I25" s="229">
        <v>8829</v>
      </c>
      <c r="K25" s="180"/>
      <c r="M25" s="357"/>
      <c r="N25" s="357"/>
      <c r="O25" s="357"/>
      <c r="P25" s="357"/>
      <c r="Q25" s="357"/>
    </row>
    <row r="26" spans="1:17" ht="30.95" customHeight="1">
      <c r="A26" s="201">
        <v>16</v>
      </c>
      <c r="B26" s="202" t="s">
        <v>408</v>
      </c>
      <c r="C26" s="242">
        <v>0</v>
      </c>
      <c r="D26" s="229">
        <v>1405</v>
      </c>
      <c r="E26" s="242">
        <v>0</v>
      </c>
      <c r="F26" s="229">
        <v>782</v>
      </c>
      <c r="G26" s="229">
        <v>578</v>
      </c>
      <c r="H26" s="242">
        <v>0</v>
      </c>
      <c r="I26" s="229">
        <v>2765</v>
      </c>
      <c r="K26" s="180"/>
    </row>
    <row r="27" spans="1:17" ht="30.95" customHeight="1">
      <c r="A27" s="201">
        <v>17</v>
      </c>
      <c r="B27" s="202" t="s">
        <v>409</v>
      </c>
      <c r="C27" s="242">
        <v>0</v>
      </c>
      <c r="D27" s="242">
        <v>0</v>
      </c>
      <c r="E27" s="242">
        <v>0</v>
      </c>
      <c r="F27" s="242">
        <v>0</v>
      </c>
      <c r="G27" s="242">
        <v>0</v>
      </c>
      <c r="H27" s="242">
        <v>0</v>
      </c>
      <c r="I27" s="242">
        <v>0</v>
      </c>
      <c r="K27" s="180"/>
    </row>
    <row r="28" spans="1:17" ht="15.75" customHeight="1">
      <c r="A28" s="201">
        <v>18</v>
      </c>
      <c r="B28" s="202" t="s">
        <v>1076</v>
      </c>
      <c r="C28" s="242">
        <v>0</v>
      </c>
      <c r="D28" s="229">
        <v>-7266</v>
      </c>
      <c r="E28" s="242">
        <v>0</v>
      </c>
      <c r="F28" s="242">
        <v>0</v>
      </c>
      <c r="G28" s="242">
        <v>0</v>
      </c>
      <c r="H28" s="242">
        <v>0</v>
      </c>
      <c r="I28" s="229">
        <v>-7266</v>
      </c>
      <c r="K28" s="180"/>
    </row>
    <row r="29" spans="1:17" ht="30.95" customHeight="1">
      <c r="A29" s="201">
        <v>19</v>
      </c>
      <c r="B29" s="202" t="s">
        <v>1087</v>
      </c>
      <c r="C29" s="242">
        <v>0</v>
      </c>
      <c r="D29" s="242">
        <v>0</v>
      </c>
      <c r="E29" s="242">
        <v>0</v>
      </c>
      <c r="F29" s="242">
        <v>0</v>
      </c>
      <c r="G29" s="242">
        <v>0</v>
      </c>
      <c r="H29" s="242">
        <v>0</v>
      </c>
      <c r="I29" s="242">
        <v>0</v>
      </c>
      <c r="K29" s="180"/>
    </row>
    <row r="30" spans="1:17" ht="30.95" customHeight="1">
      <c r="A30" s="201">
        <v>20</v>
      </c>
      <c r="B30" s="202" t="s">
        <v>1088</v>
      </c>
      <c r="C30" s="242">
        <v>0</v>
      </c>
      <c r="D30" s="242">
        <v>0</v>
      </c>
      <c r="E30" s="242">
        <v>0</v>
      </c>
      <c r="F30" s="242">
        <v>0</v>
      </c>
      <c r="G30" s="242">
        <v>0</v>
      </c>
      <c r="H30" s="242">
        <v>0</v>
      </c>
      <c r="I30" s="242">
        <v>0</v>
      </c>
      <c r="K30" s="180"/>
    </row>
    <row r="31" spans="1:17" ht="18.75" customHeight="1">
      <c r="A31" s="201">
        <v>21</v>
      </c>
      <c r="B31" s="202" t="s">
        <v>1089</v>
      </c>
      <c r="C31" s="242">
        <v>0</v>
      </c>
      <c r="D31" s="229">
        <v>3</v>
      </c>
      <c r="E31" s="242">
        <v>0</v>
      </c>
      <c r="F31" s="242">
        <v>0</v>
      </c>
      <c r="G31" s="242">
        <v>0</v>
      </c>
      <c r="H31" s="242">
        <v>0</v>
      </c>
      <c r="I31" s="229">
        <v>3</v>
      </c>
      <c r="K31" s="180"/>
    </row>
    <row r="32" spans="1:17" ht="18.75" customHeight="1">
      <c r="A32" s="201">
        <v>22</v>
      </c>
      <c r="B32" s="202" t="s">
        <v>1091</v>
      </c>
      <c r="C32" s="229">
        <v>-11319</v>
      </c>
      <c r="D32" s="229">
        <v>-226367</v>
      </c>
      <c r="E32" s="242">
        <v>0</v>
      </c>
      <c r="F32" s="229">
        <v>-94</v>
      </c>
      <c r="G32" s="229">
        <v>-4592</v>
      </c>
      <c r="H32" s="242">
        <v>0</v>
      </c>
      <c r="I32" s="229">
        <v>-242372</v>
      </c>
      <c r="K32" s="180"/>
    </row>
    <row r="33" spans="1:10" ht="17.25" customHeight="1">
      <c r="A33" s="201">
        <v>23</v>
      </c>
      <c r="B33" s="202" t="s">
        <v>1053</v>
      </c>
      <c r="C33" s="242">
        <v>0</v>
      </c>
      <c r="D33" s="242">
        <v>0</v>
      </c>
      <c r="E33" s="242">
        <v>0</v>
      </c>
      <c r="F33" s="242">
        <v>0</v>
      </c>
      <c r="G33" s="242">
        <v>0</v>
      </c>
      <c r="H33" s="242">
        <v>0</v>
      </c>
      <c r="I33" s="242">
        <v>0</v>
      </c>
    </row>
    <row r="34" spans="1:10" s="63" customFormat="1" ht="20.25" customHeight="1">
      <c r="A34" s="201">
        <v>24</v>
      </c>
      <c r="B34" s="202" t="s">
        <v>674</v>
      </c>
      <c r="C34" s="229">
        <v>-66690</v>
      </c>
      <c r="D34" s="229">
        <v>-245301.6</v>
      </c>
      <c r="E34" s="242">
        <v>0</v>
      </c>
      <c r="F34" s="229">
        <v>-67269.399999999994</v>
      </c>
      <c r="G34" s="229">
        <v>-22911</v>
      </c>
      <c r="H34" s="229">
        <v>402172</v>
      </c>
      <c r="I34" s="242">
        <v>0</v>
      </c>
    </row>
    <row r="35" spans="1:10" ht="30.95" customHeight="1">
      <c r="A35" s="201">
        <v>25</v>
      </c>
      <c r="B35" s="202" t="s">
        <v>675</v>
      </c>
      <c r="C35" s="229">
        <v>374.20000000001164</v>
      </c>
      <c r="D35" s="229">
        <v>24539.800000000017</v>
      </c>
      <c r="E35" s="229">
        <v>3693</v>
      </c>
      <c r="F35" s="229">
        <v>163.60000000000582</v>
      </c>
      <c r="G35" s="229">
        <v>-13401</v>
      </c>
      <c r="H35" s="242">
        <v>0</v>
      </c>
      <c r="I35" s="229">
        <v>15370</v>
      </c>
    </row>
    <row r="36" spans="1:10" ht="17.100000000000001" customHeight="1">
      <c r="A36" s="201">
        <v>26</v>
      </c>
      <c r="B36" s="98" t="s">
        <v>1093</v>
      </c>
      <c r="C36" s="229"/>
      <c r="D36" s="229"/>
      <c r="E36" s="229"/>
      <c r="F36" s="229"/>
      <c r="G36" s="229"/>
      <c r="H36" s="229"/>
      <c r="I36" s="229">
        <v>-4456</v>
      </c>
    </row>
    <row r="37" spans="1:10" ht="17.100000000000001" customHeight="1">
      <c r="A37" s="201">
        <v>27</v>
      </c>
      <c r="B37" s="202" t="s">
        <v>1055</v>
      </c>
      <c r="C37" s="229"/>
      <c r="D37" s="229"/>
      <c r="E37" s="229"/>
      <c r="F37" s="229"/>
      <c r="G37" s="229"/>
      <c r="H37" s="229"/>
      <c r="I37" s="229">
        <v>10914</v>
      </c>
    </row>
    <row r="39" spans="1:10" ht="72" customHeight="1">
      <c r="A39" s="533" t="s">
        <v>829</v>
      </c>
      <c r="B39" s="533"/>
      <c r="C39" s="533"/>
      <c r="D39" s="533"/>
      <c r="E39" s="533"/>
      <c r="F39" s="533"/>
      <c r="G39" s="533"/>
      <c r="H39" s="533"/>
      <c r="I39" s="1"/>
      <c r="J39" s="1"/>
    </row>
    <row r="106" spans="1:1">
      <c r="A106" s="141" t="s">
        <v>1005</v>
      </c>
    </row>
    <row r="203" spans="4:4">
      <c r="D203" s="50"/>
    </row>
  </sheetData>
  <sheetProtection selectLockedCells="1" selectUnlockedCells="1"/>
  <mergeCells count="8">
    <mergeCell ref="I6:I7"/>
    <mergeCell ref="A39:H39"/>
    <mergeCell ref="A4:H4"/>
    <mergeCell ref="A6:A7"/>
    <mergeCell ref="B6:B7"/>
    <mergeCell ref="G6:G7"/>
    <mergeCell ref="H6:H7"/>
    <mergeCell ref="C6:F6"/>
  </mergeCells>
  <phoneticPr fontId="59" type="noConversion"/>
  <pageMargins left="0.78740157480314965" right="0.15748031496062992" top="0.39370078740157483" bottom="0.27559055118110237" header="0.15748031496062992" footer="0.19685039370078741"/>
  <pageSetup paperSize="9" scale="80" firstPageNumber="0" orientation="portrait" horizontalDpi="300" verticalDpi="300" r:id="rId1"/>
  <headerFooter alignWithMargins="0"/>
</worksheet>
</file>

<file path=xl/worksheets/sheet49.xml><?xml version="1.0" encoding="utf-8"?>
<worksheet xmlns="http://schemas.openxmlformats.org/spreadsheetml/2006/main" xmlns:r="http://schemas.openxmlformats.org/officeDocument/2006/relationships">
  <sheetPr>
    <tabColor rgb="FFFFFF00"/>
  </sheetPr>
  <dimension ref="A2:J203"/>
  <sheetViews>
    <sheetView topLeftCell="A28" workbookViewId="0">
      <selection activeCell="H45" sqref="H45"/>
    </sheetView>
  </sheetViews>
  <sheetFormatPr defaultColWidth="10.75" defaultRowHeight="13.5"/>
  <cols>
    <col min="1" max="1" width="5.5" style="1" customWidth="1"/>
    <col min="2" max="2" width="30.5" style="1" customWidth="1"/>
    <col min="3" max="3" width="10.25" style="1" customWidth="1"/>
    <col min="4" max="4" width="9.25" style="1" customWidth="1"/>
    <col min="5" max="5" width="8.625" style="1" customWidth="1"/>
    <col min="6" max="7" width="9.875" style="1" customWidth="1"/>
    <col min="8" max="8" width="9.125" style="1" customWidth="1"/>
    <col min="9" max="9" width="9.875" customWidth="1"/>
  </cols>
  <sheetData>
    <row r="2" spans="1:9">
      <c r="A2" s="558" t="s">
        <v>823</v>
      </c>
      <c r="B2" s="558"/>
      <c r="C2" s="558"/>
      <c r="D2" s="558"/>
      <c r="E2" s="558"/>
      <c r="F2" s="558"/>
      <c r="G2" s="558"/>
      <c r="H2" s="558"/>
    </row>
    <row r="3" spans="1:9">
      <c r="A3" s="187"/>
      <c r="B3" s="187"/>
      <c r="C3" s="187"/>
      <c r="D3" s="187"/>
      <c r="E3" s="187"/>
      <c r="F3" s="187"/>
      <c r="G3" s="187"/>
      <c r="H3" s="187"/>
    </row>
    <row r="4" spans="1:9">
      <c r="A4" s="80"/>
      <c r="B4" s="80"/>
      <c r="C4" s="80"/>
      <c r="D4" s="80"/>
      <c r="E4" s="80"/>
      <c r="F4" s="80"/>
      <c r="G4" s="80"/>
      <c r="H4" s="80"/>
      <c r="I4" s="60" t="s">
        <v>1008</v>
      </c>
    </row>
    <row r="5" spans="1:9" ht="15.75" customHeight="1">
      <c r="A5" s="557" t="s">
        <v>42</v>
      </c>
      <c r="B5" s="557" t="s">
        <v>1070</v>
      </c>
      <c r="C5" s="557" t="s">
        <v>395</v>
      </c>
      <c r="D5" s="557"/>
      <c r="E5" s="557"/>
      <c r="F5" s="557"/>
      <c r="G5" s="557" t="s">
        <v>396</v>
      </c>
      <c r="H5" s="557" t="s">
        <v>397</v>
      </c>
      <c r="I5" s="557" t="s">
        <v>69</v>
      </c>
    </row>
    <row r="6" spans="1:9" ht="63" customHeight="1">
      <c r="A6" s="557"/>
      <c r="B6" s="557"/>
      <c r="C6" s="104" t="s">
        <v>826</v>
      </c>
      <c r="D6" s="104" t="s">
        <v>399</v>
      </c>
      <c r="E6" s="104" t="s">
        <v>824</v>
      </c>
      <c r="F6" s="104" t="s">
        <v>676</v>
      </c>
      <c r="G6" s="557"/>
      <c r="H6" s="557"/>
      <c r="I6" s="557"/>
    </row>
    <row r="7" spans="1:9" ht="17.100000000000001" customHeight="1">
      <c r="A7" s="104">
        <v>1</v>
      </c>
      <c r="B7" s="104">
        <v>2</v>
      </c>
      <c r="C7" s="104">
        <v>3</v>
      </c>
      <c r="D7" s="104">
        <v>4</v>
      </c>
      <c r="E7" s="104">
        <v>5</v>
      </c>
      <c r="F7" s="104">
        <v>6</v>
      </c>
      <c r="G7" s="104">
        <v>7</v>
      </c>
      <c r="H7" s="104">
        <v>8</v>
      </c>
      <c r="I7" s="104">
        <v>9</v>
      </c>
    </row>
    <row r="8" spans="1:9" ht="17.100000000000001" customHeight="1">
      <c r="A8" s="201"/>
      <c r="B8" s="202" t="s">
        <v>401</v>
      </c>
      <c r="C8" s="229"/>
      <c r="D8" s="229"/>
      <c r="E8" s="229"/>
      <c r="F8" s="229"/>
      <c r="G8" s="229"/>
      <c r="H8" s="229"/>
      <c r="I8" s="229"/>
    </row>
    <row r="9" spans="1:9" ht="17.100000000000001" customHeight="1">
      <c r="A9" s="201">
        <v>1</v>
      </c>
      <c r="B9" s="202" t="s">
        <v>1072</v>
      </c>
      <c r="C9" s="229">
        <v>18903</v>
      </c>
      <c r="D9" s="229">
        <v>286515</v>
      </c>
      <c r="E9" s="242">
        <v>0</v>
      </c>
      <c r="F9" s="229">
        <v>22935</v>
      </c>
      <c r="G9" s="242">
        <v>0</v>
      </c>
      <c r="H9" s="242">
        <v>0</v>
      </c>
      <c r="I9" s="229">
        <v>328353</v>
      </c>
    </row>
    <row r="10" spans="1:9" ht="17.100000000000001" customHeight="1">
      <c r="A10" s="201">
        <v>2</v>
      </c>
      <c r="B10" s="202" t="s">
        <v>1075</v>
      </c>
      <c r="C10" s="229">
        <v>17004</v>
      </c>
      <c r="D10" s="229">
        <v>46265</v>
      </c>
      <c r="E10" s="242">
        <v>0</v>
      </c>
      <c r="F10" s="229">
        <v>1076</v>
      </c>
      <c r="G10" s="242">
        <v>0</v>
      </c>
      <c r="H10" s="242">
        <v>0</v>
      </c>
      <c r="I10" s="229">
        <v>64345</v>
      </c>
    </row>
    <row r="11" spans="1:9" ht="17.100000000000001" customHeight="1">
      <c r="A11" s="201">
        <v>3</v>
      </c>
      <c r="B11" s="202" t="s">
        <v>1090</v>
      </c>
      <c r="C11" s="242">
        <v>0</v>
      </c>
      <c r="D11" s="229">
        <v>53</v>
      </c>
      <c r="E11" s="242">
        <v>0</v>
      </c>
      <c r="F11" s="242">
        <v>0</v>
      </c>
      <c r="G11" s="229">
        <v>857</v>
      </c>
      <c r="H11" s="242">
        <v>0</v>
      </c>
      <c r="I11" s="229">
        <v>910</v>
      </c>
    </row>
    <row r="12" spans="1:9" ht="17.100000000000001" customHeight="1">
      <c r="A12" s="201"/>
      <c r="B12" s="202" t="s">
        <v>402</v>
      </c>
      <c r="C12" s="229"/>
      <c r="D12" s="229"/>
      <c r="E12" s="242">
        <v>0</v>
      </c>
      <c r="F12" s="229"/>
      <c r="G12" s="229"/>
      <c r="H12" s="229"/>
      <c r="I12" s="229" t="s">
        <v>612</v>
      </c>
    </row>
    <row r="13" spans="1:9" ht="17.100000000000001" customHeight="1">
      <c r="A13" s="201">
        <v>4</v>
      </c>
      <c r="B13" s="202" t="s">
        <v>1072</v>
      </c>
      <c r="C13" s="229">
        <v>42895</v>
      </c>
      <c r="D13" s="229">
        <v>105400</v>
      </c>
      <c r="E13" s="242">
        <v>0</v>
      </c>
      <c r="F13" s="229">
        <v>27632</v>
      </c>
      <c r="G13" s="229">
        <v>12895</v>
      </c>
      <c r="H13" s="229">
        <v>-188822</v>
      </c>
      <c r="I13" s="242">
        <v>0</v>
      </c>
    </row>
    <row r="14" spans="1:9" ht="17.100000000000001" customHeight="1">
      <c r="A14" s="201">
        <v>5</v>
      </c>
      <c r="B14" s="202" t="s">
        <v>1075</v>
      </c>
      <c r="C14" s="242">
        <v>0</v>
      </c>
      <c r="D14" s="242">
        <v>0</v>
      </c>
      <c r="E14" s="242">
        <v>0</v>
      </c>
      <c r="F14" s="242">
        <v>0</v>
      </c>
      <c r="G14" s="242">
        <v>0</v>
      </c>
      <c r="H14" s="242">
        <v>0</v>
      </c>
      <c r="I14" s="242">
        <v>0</v>
      </c>
    </row>
    <row r="15" spans="1:9" ht="17.100000000000001" customHeight="1">
      <c r="A15" s="201">
        <v>6</v>
      </c>
      <c r="B15" s="202" t="s">
        <v>1090</v>
      </c>
      <c r="C15" s="242">
        <v>0</v>
      </c>
      <c r="D15" s="242">
        <v>0</v>
      </c>
      <c r="E15" s="242">
        <v>0</v>
      </c>
      <c r="F15" s="242">
        <v>0</v>
      </c>
      <c r="G15" s="242">
        <v>0</v>
      </c>
      <c r="H15" s="242">
        <v>0</v>
      </c>
      <c r="I15" s="242">
        <v>0</v>
      </c>
    </row>
    <row r="16" spans="1:9" ht="17.100000000000001" customHeight="1">
      <c r="A16" s="201">
        <v>7</v>
      </c>
      <c r="B16" s="202" t="s">
        <v>403</v>
      </c>
      <c r="C16" s="229">
        <v>78802</v>
      </c>
      <c r="D16" s="229">
        <v>438233</v>
      </c>
      <c r="E16" s="242">
        <v>0</v>
      </c>
      <c r="F16" s="229">
        <v>51643</v>
      </c>
      <c r="G16" s="229">
        <v>13752</v>
      </c>
      <c r="H16" s="229">
        <v>-188822</v>
      </c>
      <c r="I16" s="229">
        <v>393608</v>
      </c>
    </row>
    <row r="17" spans="1:9" ht="17.100000000000001" customHeight="1">
      <c r="A17" s="201">
        <v>8</v>
      </c>
      <c r="B17" s="202" t="s">
        <v>1073</v>
      </c>
      <c r="C17" s="229">
        <v>-26646</v>
      </c>
      <c r="D17" s="229">
        <v>-78478</v>
      </c>
      <c r="E17" s="242">
        <v>0</v>
      </c>
      <c r="F17" s="229">
        <v>-11750</v>
      </c>
      <c r="G17" s="242">
        <v>0</v>
      </c>
      <c r="H17" s="242">
        <v>0</v>
      </c>
      <c r="I17" s="229">
        <v>-116874</v>
      </c>
    </row>
    <row r="18" spans="1:9" ht="32.25" customHeight="1">
      <c r="A18" s="201">
        <v>9</v>
      </c>
      <c r="B18" s="202" t="s">
        <v>404</v>
      </c>
      <c r="C18" s="229">
        <v>-9941</v>
      </c>
      <c r="D18" s="229">
        <v>-58834</v>
      </c>
      <c r="E18" s="242">
        <v>0</v>
      </c>
      <c r="F18" s="242">
        <v>0</v>
      </c>
      <c r="G18" s="242">
        <v>0</v>
      </c>
      <c r="H18" s="242">
        <v>0</v>
      </c>
      <c r="I18" s="229">
        <v>-68775</v>
      </c>
    </row>
    <row r="19" spans="1:9" ht="29.25" customHeight="1">
      <c r="A19" s="201">
        <v>10</v>
      </c>
      <c r="B19" s="202" t="s">
        <v>405</v>
      </c>
      <c r="C19" s="229">
        <v>1380</v>
      </c>
      <c r="D19" s="229">
        <v>-2697</v>
      </c>
      <c r="E19" s="242">
        <v>0</v>
      </c>
      <c r="F19" s="242">
        <v>0</v>
      </c>
      <c r="G19" s="242">
        <v>0</v>
      </c>
      <c r="H19" s="242">
        <v>0</v>
      </c>
      <c r="I19" s="229">
        <v>-1317</v>
      </c>
    </row>
    <row r="20" spans="1:9" ht="45" customHeight="1">
      <c r="A20" s="201">
        <v>11</v>
      </c>
      <c r="B20" s="202" t="s">
        <v>406</v>
      </c>
      <c r="C20" s="242">
        <v>0</v>
      </c>
      <c r="D20" s="242">
        <v>0</v>
      </c>
      <c r="E20" s="242">
        <v>0</v>
      </c>
      <c r="F20" s="242">
        <v>0</v>
      </c>
      <c r="G20" s="242">
        <v>0</v>
      </c>
      <c r="H20" s="242">
        <v>0</v>
      </c>
      <c r="I20" s="242">
        <v>0</v>
      </c>
    </row>
    <row r="21" spans="1:9" ht="30.75" customHeight="1">
      <c r="A21" s="201">
        <v>12</v>
      </c>
      <c r="B21" s="202" t="s">
        <v>1051</v>
      </c>
      <c r="C21" s="242">
        <v>0</v>
      </c>
      <c r="D21" s="242">
        <v>0</v>
      </c>
      <c r="E21" s="242">
        <v>0</v>
      </c>
      <c r="F21" s="242">
        <v>0</v>
      </c>
      <c r="G21" s="242">
        <v>0</v>
      </c>
      <c r="H21" s="242">
        <v>0</v>
      </c>
      <c r="I21" s="242">
        <v>0</v>
      </c>
    </row>
    <row r="22" spans="1:9" ht="63" customHeight="1">
      <c r="A22" s="201">
        <v>13</v>
      </c>
      <c r="B22" s="202" t="s">
        <v>407</v>
      </c>
      <c r="C22" s="242">
        <v>0</v>
      </c>
      <c r="D22" s="242">
        <v>0</v>
      </c>
      <c r="E22" s="242">
        <v>0</v>
      </c>
      <c r="F22" s="242">
        <v>0</v>
      </c>
      <c r="G22" s="242">
        <v>0</v>
      </c>
      <c r="H22" s="242">
        <v>0</v>
      </c>
      <c r="I22" s="242">
        <v>0</v>
      </c>
    </row>
    <row r="23" spans="1:9" ht="30" customHeight="1">
      <c r="A23" s="201">
        <v>14</v>
      </c>
      <c r="B23" s="202" t="s">
        <v>1080</v>
      </c>
      <c r="C23" s="242">
        <v>0</v>
      </c>
      <c r="D23" s="242">
        <v>0</v>
      </c>
      <c r="E23" s="242">
        <v>0</v>
      </c>
      <c r="F23" s="242">
        <v>0</v>
      </c>
      <c r="G23" s="242">
        <v>0</v>
      </c>
      <c r="H23" s="242">
        <v>0</v>
      </c>
      <c r="I23" s="242">
        <v>0</v>
      </c>
    </row>
    <row r="24" spans="1:9" ht="30" customHeight="1">
      <c r="A24" s="201">
        <v>15</v>
      </c>
      <c r="B24" s="202" t="s">
        <v>1081</v>
      </c>
      <c r="C24" s="229">
        <v>478</v>
      </c>
      <c r="D24" s="229">
        <v>7592</v>
      </c>
      <c r="E24" s="242">
        <v>0</v>
      </c>
      <c r="F24" s="229">
        <v>167</v>
      </c>
      <c r="G24" s="242">
        <v>0</v>
      </c>
      <c r="H24" s="242">
        <v>0</v>
      </c>
      <c r="I24" s="229">
        <v>8237</v>
      </c>
    </row>
    <row r="25" spans="1:9" ht="30" customHeight="1">
      <c r="A25" s="201">
        <v>16</v>
      </c>
      <c r="B25" s="202" t="s">
        <v>408</v>
      </c>
      <c r="C25" s="229">
        <v>-10</v>
      </c>
      <c r="D25" s="229">
        <v>-901</v>
      </c>
      <c r="E25" s="242">
        <v>0</v>
      </c>
      <c r="F25" s="229">
        <v>-3</v>
      </c>
      <c r="G25" s="229">
        <v>32</v>
      </c>
      <c r="H25" s="242">
        <v>0</v>
      </c>
      <c r="I25" s="229">
        <v>-882</v>
      </c>
    </row>
    <row r="26" spans="1:9" ht="30" customHeight="1">
      <c r="A26" s="201">
        <v>17</v>
      </c>
      <c r="B26" s="202" t="s">
        <v>409</v>
      </c>
      <c r="C26" s="242">
        <v>0</v>
      </c>
      <c r="D26" s="242">
        <v>0</v>
      </c>
      <c r="E26" s="242">
        <v>0</v>
      </c>
      <c r="F26" s="242">
        <v>0</v>
      </c>
      <c r="G26" s="242">
        <v>0</v>
      </c>
      <c r="H26" s="242">
        <v>0</v>
      </c>
      <c r="I26" s="242">
        <v>0</v>
      </c>
    </row>
    <row r="27" spans="1:9" ht="18.75" customHeight="1">
      <c r="A27" s="201">
        <v>18</v>
      </c>
      <c r="B27" s="202" t="s">
        <v>1076</v>
      </c>
      <c r="C27" s="242">
        <v>0</v>
      </c>
      <c r="D27" s="229">
        <v>-4061</v>
      </c>
      <c r="E27" s="242">
        <v>0</v>
      </c>
      <c r="F27" s="242">
        <v>0</v>
      </c>
      <c r="G27" s="242">
        <v>0</v>
      </c>
      <c r="H27" s="242">
        <v>0</v>
      </c>
      <c r="I27" s="229">
        <v>-4061</v>
      </c>
    </row>
    <row r="28" spans="1:9" ht="30" customHeight="1">
      <c r="A28" s="201">
        <v>19</v>
      </c>
      <c r="B28" s="202" t="s">
        <v>1087</v>
      </c>
      <c r="C28" s="242">
        <v>0</v>
      </c>
      <c r="D28" s="242">
        <v>0</v>
      </c>
      <c r="E28" s="242">
        <v>0</v>
      </c>
      <c r="F28" s="242">
        <v>0</v>
      </c>
      <c r="G28" s="242">
        <v>0</v>
      </c>
      <c r="H28" s="242">
        <v>0</v>
      </c>
      <c r="I28" s="242">
        <v>0</v>
      </c>
    </row>
    <row r="29" spans="1:9" ht="30" customHeight="1">
      <c r="A29" s="201">
        <v>20</v>
      </c>
      <c r="B29" s="202" t="s">
        <v>1088</v>
      </c>
      <c r="C29" s="242">
        <v>0</v>
      </c>
      <c r="D29" s="242">
        <v>0</v>
      </c>
      <c r="E29" s="242">
        <v>0</v>
      </c>
      <c r="F29" s="242">
        <v>0</v>
      </c>
      <c r="G29" s="242">
        <v>0</v>
      </c>
      <c r="H29" s="242">
        <v>0</v>
      </c>
      <c r="I29" s="242">
        <v>0</v>
      </c>
    </row>
    <row r="30" spans="1:9" ht="30" customHeight="1">
      <c r="A30" s="201">
        <v>21</v>
      </c>
      <c r="B30" s="202" t="s">
        <v>1089</v>
      </c>
      <c r="C30" s="242">
        <v>0</v>
      </c>
      <c r="D30" s="229">
        <v>-26</v>
      </c>
      <c r="E30" s="242">
        <v>0</v>
      </c>
      <c r="F30" s="242">
        <v>0</v>
      </c>
      <c r="G30" s="242">
        <v>0</v>
      </c>
      <c r="H30" s="242">
        <v>0</v>
      </c>
      <c r="I30" s="229">
        <v>-26</v>
      </c>
    </row>
    <row r="31" spans="1:9" ht="30" customHeight="1">
      <c r="A31" s="201">
        <v>22</v>
      </c>
      <c r="B31" s="202" t="s">
        <v>1091</v>
      </c>
      <c r="C31" s="229">
        <v>-8963</v>
      </c>
      <c r="D31" s="229">
        <v>-166373</v>
      </c>
      <c r="E31" s="242">
        <v>0</v>
      </c>
      <c r="F31" s="229">
        <v>-351</v>
      </c>
      <c r="G31" s="229">
        <v>-28828</v>
      </c>
      <c r="H31" s="242">
        <v>0</v>
      </c>
      <c r="I31" s="229">
        <v>-204515</v>
      </c>
    </row>
    <row r="32" spans="1:9" ht="30" customHeight="1">
      <c r="A32" s="201">
        <v>23</v>
      </c>
      <c r="B32" s="202" t="s">
        <v>1053</v>
      </c>
      <c r="C32" s="242">
        <v>0</v>
      </c>
      <c r="D32" s="242">
        <v>0</v>
      </c>
      <c r="E32" s="242">
        <v>0</v>
      </c>
      <c r="F32" s="242">
        <v>0</v>
      </c>
      <c r="G32" s="242">
        <v>0</v>
      </c>
      <c r="H32" s="242">
        <v>0</v>
      </c>
      <c r="I32" s="242">
        <v>0</v>
      </c>
    </row>
    <row r="33" spans="1:10">
      <c r="A33" s="201">
        <v>24</v>
      </c>
      <c r="B33" s="202" t="s">
        <v>674</v>
      </c>
      <c r="C33" s="229">
        <v>-34171</v>
      </c>
      <c r="D33" s="229">
        <v>-104590</v>
      </c>
      <c r="E33" s="242">
        <v>0</v>
      </c>
      <c r="F33" s="229">
        <v>-39315</v>
      </c>
      <c r="G33" s="229">
        <v>-10746</v>
      </c>
      <c r="H33" s="229">
        <v>188822</v>
      </c>
      <c r="I33" s="229">
        <v>0</v>
      </c>
    </row>
    <row r="34" spans="1:10" ht="35.25" customHeight="1">
      <c r="A34" s="201">
        <v>25</v>
      </c>
      <c r="B34" s="202" t="s">
        <v>675</v>
      </c>
      <c r="C34" s="229">
        <v>929</v>
      </c>
      <c r="D34" s="229">
        <v>29865</v>
      </c>
      <c r="E34" s="242">
        <v>0</v>
      </c>
      <c r="F34" s="229">
        <v>391</v>
      </c>
      <c r="G34" s="229">
        <v>-25790</v>
      </c>
      <c r="H34" s="242">
        <v>0</v>
      </c>
      <c r="I34" s="229">
        <v>5395</v>
      </c>
    </row>
    <row r="35" spans="1:10" ht="17.100000000000001" customHeight="1">
      <c r="A35" s="201">
        <v>26</v>
      </c>
      <c r="B35" s="98" t="s">
        <v>1093</v>
      </c>
      <c r="C35" s="229"/>
      <c r="D35" s="229"/>
      <c r="E35" s="229"/>
      <c r="F35" s="229"/>
      <c r="G35" s="229"/>
      <c r="H35" s="229"/>
      <c r="I35" s="229">
        <v>-2703</v>
      </c>
    </row>
    <row r="36" spans="1:10" ht="17.100000000000001" customHeight="1">
      <c r="A36" s="201">
        <v>27</v>
      </c>
      <c r="B36" s="202" t="s">
        <v>1055</v>
      </c>
      <c r="C36" s="229"/>
      <c r="D36" s="229"/>
      <c r="E36" s="229"/>
      <c r="F36" s="229"/>
      <c r="G36" s="229"/>
      <c r="H36" s="229"/>
      <c r="I36" s="229">
        <v>2692</v>
      </c>
    </row>
    <row r="37" spans="1:10">
      <c r="I37" s="1"/>
    </row>
    <row r="38" spans="1:10" ht="39" customHeight="1">
      <c r="A38" s="533" t="s">
        <v>677</v>
      </c>
      <c r="B38" s="533"/>
      <c r="C38" s="533"/>
      <c r="D38" s="533"/>
      <c r="E38" s="533"/>
      <c r="F38" s="533"/>
      <c r="G38" s="533"/>
      <c r="H38" s="533"/>
      <c r="I38" s="1"/>
      <c r="J38" s="1"/>
    </row>
    <row r="108" spans="1:1">
      <c r="A108" s="141" t="s">
        <v>1005</v>
      </c>
    </row>
    <row r="203" spans="4:4">
      <c r="D203" s="50"/>
    </row>
  </sheetData>
  <sheetProtection selectLockedCells="1" selectUnlockedCells="1"/>
  <mergeCells count="8">
    <mergeCell ref="I5:I6"/>
    <mergeCell ref="A38:H38"/>
    <mergeCell ref="A2:H2"/>
    <mergeCell ref="A5:A6"/>
    <mergeCell ref="B5:B6"/>
    <mergeCell ref="G5:G6"/>
    <mergeCell ref="H5:H6"/>
    <mergeCell ref="C5:F5"/>
  </mergeCells>
  <phoneticPr fontId="59" type="noConversion"/>
  <pageMargins left="0.78740157480314965" right="0.15748031496062992" top="0.39370078740157483" bottom="0.27559055118110237" header="0.15748031496062992" footer="0.19685039370078741"/>
  <pageSetup paperSize="9" scale="85"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sheetPr>
    <tabColor rgb="FFFFFF00"/>
  </sheetPr>
  <dimension ref="A1:J81"/>
  <sheetViews>
    <sheetView topLeftCell="A66" workbookViewId="0">
      <selection activeCell="I93" sqref="I93"/>
    </sheetView>
  </sheetViews>
  <sheetFormatPr defaultColWidth="10.75" defaultRowHeight="12.75"/>
  <cols>
    <col min="1" max="1" width="64.5" style="23" customWidth="1"/>
    <col min="2" max="2" width="5.25" style="23" customWidth="1"/>
    <col min="3" max="3" width="8.125" style="23" customWidth="1"/>
    <col min="4" max="4" width="11.375" style="23" customWidth="1"/>
    <col min="5" max="5" width="10.75" style="23" customWidth="1"/>
    <col min="6" max="16384" width="10.75" style="23"/>
  </cols>
  <sheetData>
    <row r="1" spans="1:8" ht="53.25" customHeight="1">
      <c r="A1" s="512" t="s">
        <v>571</v>
      </c>
      <c r="B1" s="512"/>
      <c r="C1" s="512"/>
      <c r="D1" s="512"/>
      <c r="E1" s="512"/>
      <c r="F1" s="512"/>
    </row>
    <row r="2" spans="1:8">
      <c r="A2" s="28"/>
      <c r="B2" s="28"/>
      <c r="C2" s="28"/>
      <c r="D2" s="28"/>
      <c r="E2" s="28"/>
      <c r="H2" s="261" t="s">
        <v>1115</v>
      </c>
    </row>
    <row r="3" spans="1:8" ht="35.25" customHeight="1">
      <c r="A3" s="283" t="s">
        <v>1009</v>
      </c>
      <c r="B3" s="283" t="s">
        <v>845</v>
      </c>
      <c r="C3" s="375" t="s">
        <v>747</v>
      </c>
      <c r="D3" s="375" t="s">
        <v>846</v>
      </c>
      <c r="E3" s="375" t="s">
        <v>748</v>
      </c>
      <c r="F3" s="375" t="s">
        <v>744</v>
      </c>
      <c r="G3" s="375" t="s">
        <v>847</v>
      </c>
      <c r="H3" s="375" t="s">
        <v>746</v>
      </c>
    </row>
    <row r="4" spans="1:8">
      <c r="A4" s="110">
        <v>1</v>
      </c>
      <c r="B4" s="110">
        <v>2</v>
      </c>
      <c r="C4" s="110">
        <v>3</v>
      </c>
      <c r="D4" s="110">
        <v>4</v>
      </c>
      <c r="E4" s="110">
        <v>5</v>
      </c>
      <c r="F4" s="110">
        <v>6</v>
      </c>
      <c r="G4" s="110">
        <v>7</v>
      </c>
      <c r="H4" s="110">
        <v>8</v>
      </c>
    </row>
    <row r="5" spans="1:8" ht="15" customHeight="1">
      <c r="A5" s="509" t="s">
        <v>1116</v>
      </c>
      <c r="B5" s="510"/>
      <c r="C5" s="510"/>
      <c r="D5" s="510"/>
      <c r="E5" s="510"/>
      <c r="F5" s="510"/>
      <c r="G5" s="510"/>
      <c r="H5" s="511"/>
    </row>
    <row r="6" spans="1:8" ht="15" customHeight="1">
      <c r="A6" s="367" t="s">
        <v>1092</v>
      </c>
      <c r="B6" s="283"/>
      <c r="C6" s="389">
        <v>15358</v>
      </c>
      <c r="D6" s="389">
        <v>14</v>
      </c>
      <c r="E6" s="389">
        <f>C6+D6</f>
        <v>15372</v>
      </c>
      <c r="F6" s="390">
        <v>5822</v>
      </c>
      <c r="G6" s="390">
        <v>-427</v>
      </c>
      <c r="H6" s="390">
        <v>5395</v>
      </c>
    </row>
    <row r="7" spans="1:8" ht="15" customHeight="1">
      <c r="A7" s="368" t="s">
        <v>15</v>
      </c>
      <c r="B7" s="373"/>
      <c r="C7" s="373"/>
      <c r="D7" s="373"/>
      <c r="E7" s="373"/>
      <c r="F7" s="373"/>
      <c r="G7" s="373"/>
      <c r="H7" s="374"/>
    </row>
    <row r="8" spans="1:8" ht="15" customHeight="1">
      <c r="A8" s="367" t="s">
        <v>16</v>
      </c>
      <c r="B8" s="283"/>
      <c r="C8" s="389">
        <v>11007</v>
      </c>
      <c r="D8" s="391">
        <v>0</v>
      </c>
      <c r="E8" s="389">
        <f t="shared" ref="E8:E19" si="0">C8+D8</f>
        <v>11007</v>
      </c>
      <c r="F8" s="390">
        <v>11629</v>
      </c>
      <c r="G8" s="391">
        <v>0</v>
      </c>
      <c r="H8" s="390">
        <v>11629</v>
      </c>
    </row>
    <row r="9" spans="1:8" ht="15" customHeight="1">
      <c r="A9" s="367" t="s">
        <v>17</v>
      </c>
      <c r="B9" s="283">
        <v>9</v>
      </c>
      <c r="C9" s="389">
        <v>-11211.729359999998</v>
      </c>
      <c r="D9" s="391">
        <v>0</v>
      </c>
      <c r="E9" s="389">
        <f t="shared" si="0"/>
        <v>-11211.729359999998</v>
      </c>
      <c r="F9" s="390">
        <v>42132.651259999984</v>
      </c>
      <c r="G9" s="391">
        <v>0</v>
      </c>
      <c r="H9" s="390">
        <v>42132.651259999984</v>
      </c>
    </row>
    <row r="10" spans="1:8" ht="15" customHeight="1">
      <c r="A10" s="367" t="s">
        <v>18</v>
      </c>
      <c r="B10" s="283"/>
      <c r="C10" s="389">
        <v>4963.3792099999991</v>
      </c>
      <c r="D10" s="391">
        <v>0</v>
      </c>
      <c r="E10" s="389">
        <f t="shared" si="0"/>
        <v>4963.3792099999991</v>
      </c>
      <c r="F10" s="390">
        <v>-53.518879999999626</v>
      </c>
      <c r="G10" s="391">
        <v>0</v>
      </c>
      <c r="H10" s="390">
        <v>-53.518879999999626</v>
      </c>
    </row>
    <row r="11" spans="1:8" ht="15" customHeight="1">
      <c r="A11" s="369" t="s">
        <v>613</v>
      </c>
      <c r="B11" s="369"/>
      <c r="C11" s="389">
        <v>610</v>
      </c>
      <c r="D11" s="389">
        <v>7</v>
      </c>
      <c r="E11" s="389">
        <f t="shared" si="0"/>
        <v>617</v>
      </c>
      <c r="F11" s="390">
        <v>-16</v>
      </c>
      <c r="G11" s="390">
        <v>-20</v>
      </c>
      <c r="H11" s="390">
        <v>-36</v>
      </c>
    </row>
    <row r="12" spans="1:8" ht="15" customHeight="1">
      <c r="A12" s="370" t="s">
        <v>1117</v>
      </c>
      <c r="B12" s="283"/>
      <c r="C12" s="391">
        <v>0</v>
      </c>
      <c r="D12" s="391">
        <v>0</v>
      </c>
      <c r="E12" s="391">
        <v>0</v>
      </c>
      <c r="F12" s="391">
        <v>0</v>
      </c>
      <c r="G12" s="391">
        <v>0</v>
      </c>
      <c r="H12" s="391">
        <v>0</v>
      </c>
    </row>
    <row r="13" spans="1:8" ht="15" customHeight="1">
      <c r="A13" s="370" t="s">
        <v>1118</v>
      </c>
      <c r="B13" s="283"/>
      <c r="C13" s="389">
        <v>-2765</v>
      </c>
      <c r="D13" s="391">
        <v>0</v>
      </c>
      <c r="E13" s="389">
        <f t="shared" si="0"/>
        <v>-2765</v>
      </c>
      <c r="F13" s="390">
        <v>882</v>
      </c>
      <c r="G13" s="391">
        <v>0</v>
      </c>
      <c r="H13" s="390">
        <v>882</v>
      </c>
    </row>
    <row r="14" spans="1:8" ht="15" customHeight="1">
      <c r="A14" s="367" t="s">
        <v>19</v>
      </c>
      <c r="B14" s="283"/>
      <c r="C14" s="389">
        <v>-21439.932649999988</v>
      </c>
      <c r="D14" s="391">
        <v>0</v>
      </c>
      <c r="E14" s="389">
        <f t="shared" si="0"/>
        <v>-21439.932649999988</v>
      </c>
      <c r="F14" s="390">
        <v>14432.427740000006</v>
      </c>
      <c r="G14" s="391">
        <v>0</v>
      </c>
      <c r="H14" s="390">
        <v>14432.427740000006</v>
      </c>
    </row>
    <row r="15" spans="1:8" ht="15" customHeight="1">
      <c r="A15" s="367" t="s">
        <v>20</v>
      </c>
      <c r="B15" s="283"/>
      <c r="C15" s="389">
        <v>7227.9633500000018</v>
      </c>
      <c r="D15" s="391">
        <v>0</v>
      </c>
      <c r="E15" s="389">
        <f t="shared" si="0"/>
        <v>7227.9633500000018</v>
      </c>
      <c r="F15" s="390">
        <v>1508.3183900000022</v>
      </c>
      <c r="G15" s="391">
        <v>0</v>
      </c>
      <c r="H15" s="390">
        <v>1508.3183900000022</v>
      </c>
    </row>
    <row r="16" spans="1:8" ht="15" customHeight="1">
      <c r="A16" s="367" t="s">
        <v>21</v>
      </c>
      <c r="B16" s="283"/>
      <c r="C16" s="389">
        <v>347.39213000000001</v>
      </c>
      <c r="D16" s="391">
        <v>0</v>
      </c>
      <c r="E16" s="389">
        <f t="shared" si="0"/>
        <v>347.39213000000001</v>
      </c>
      <c r="F16" s="390">
        <v>67.638640000000009</v>
      </c>
      <c r="G16" s="391">
        <v>0</v>
      </c>
      <c r="H16" s="390">
        <v>67.638640000000009</v>
      </c>
    </row>
    <row r="17" spans="1:8" ht="15" customHeight="1">
      <c r="A17" s="367" t="s">
        <v>22</v>
      </c>
      <c r="B17" s="283"/>
      <c r="C17" s="391">
        <v>0</v>
      </c>
      <c r="D17" s="391">
        <v>0</v>
      </c>
      <c r="E17" s="391">
        <v>0</v>
      </c>
      <c r="F17" s="391">
        <v>0</v>
      </c>
      <c r="G17" s="391">
        <v>0</v>
      </c>
      <c r="H17" s="391">
        <v>0</v>
      </c>
    </row>
    <row r="18" spans="1:8" ht="15" customHeight="1">
      <c r="A18" s="367" t="s">
        <v>23</v>
      </c>
      <c r="B18" s="283"/>
      <c r="C18" s="389">
        <v>4192.1675900000009</v>
      </c>
      <c r="D18" s="389">
        <v>-4</v>
      </c>
      <c r="E18" s="389">
        <f t="shared" si="0"/>
        <v>4188.1675900000009</v>
      </c>
      <c r="F18" s="390">
        <v>1091.8618199999996</v>
      </c>
      <c r="G18" s="390">
        <v>413</v>
      </c>
      <c r="H18" s="390">
        <v>1504.8618199999996</v>
      </c>
    </row>
    <row r="19" spans="1:8" ht="30.75" customHeight="1">
      <c r="A19" s="371" t="s">
        <v>24</v>
      </c>
      <c r="B19" s="283"/>
      <c r="C19" s="389">
        <v>8289.2402700000166</v>
      </c>
      <c r="D19" s="389">
        <f>SUM(D6:D18)</f>
        <v>17</v>
      </c>
      <c r="E19" s="389">
        <f t="shared" si="0"/>
        <v>8306.2402700000166</v>
      </c>
      <c r="F19" s="392">
        <v>77496.378969999991</v>
      </c>
      <c r="G19" s="392">
        <v>-34</v>
      </c>
      <c r="H19" s="392">
        <v>77462.378969999991</v>
      </c>
    </row>
    <row r="20" spans="1:8" ht="15" customHeight="1">
      <c r="A20" s="509" t="s">
        <v>1119</v>
      </c>
      <c r="B20" s="510"/>
      <c r="C20" s="510"/>
      <c r="D20" s="510"/>
      <c r="E20" s="510"/>
      <c r="F20" s="510"/>
      <c r="G20" s="510"/>
      <c r="H20" s="511"/>
    </row>
    <row r="21" spans="1:8" ht="15" customHeight="1">
      <c r="A21" s="367" t="s">
        <v>1120</v>
      </c>
      <c r="B21" s="283"/>
      <c r="C21" s="389">
        <v>-7419.9414500000003</v>
      </c>
      <c r="D21" s="391">
        <v>0</v>
      </c>
      <c r="E21" s="389">
        <f t="shared" ref="E21:E35" si="1">C21+D21</f>
        <v>-7419.9414500000003</v>
      </c>
      <c r="F21" s="390">
        <v>-4323.4074900000014</v>
      </c>
      <c r="G21" s="391">
        <v>0</v>
      </c>
      <c r="H21" s="390">
        <v>-4323.4074900000014</v>
      </c>
    </row>
    <row r="22" spans="1:8" ht="15" customHeight="1">
      <c r="A22" s="367" t="s">
        <v>1121</v>
      </c>
      <c r="B22" s="283"/>
      <c r="C22" s="389">
        <v>-3685</v>
      </c>
      <c r="D22" s="391">
        <v>0</v>
      </c>
      <c r="E22" s="389">
        <f t="shared" si="1"/>
        <v>-3685</v>
      </c>
      <c r="F22" s="391">
        <v>0</v>
      </c>
      <c r="G22" s="391">
        <v>0</v>
      </c>
      <c r="H22" s="391">
        <v>0</v>
      </c>
    </row>
    <row r="23" spans="1:8" ht="25.5" customHeight="1">
      <c r="A23" s="369" t="s">
        <v>1122</v>
      </c>
      <c r="B23" s="369"/>
      <c r="C23" s="391">
        <v>0</v>
      </c>
      <c r="D23" s="391">
        <v>0</v>
      </c>
      <c r="E23" s="391">
        <v>0</v>
      </c>
      <c r="F23" s="391">
        <v>0</v>
      </c>
      <c r="G23" s="391">
        <v>0</v>
      </c>
      <c r="H23" s="391">
        <v>0</v>
      </c>
    </row>
    <row r="24" spans="1:8" ht="15" customHeight="1">
      <c r="A24" s="370" t="s">
        <v>1123</v>
      </c>
      <c r="B24" s="283"/>
      <c r="C24" s="391">
        <v>0</v>
      </c>
      <c r="D24" s="391">
        <v>0</v>
      </c>
      <c r="E24" s="391">
        <v>0</v>
      </c>
      <c r="F24" s="390">
        <v>31923.9643</v>
      </c>
      <c r="G24" s="391">
        <v>0</v>
      </c>
      <c r="H24" s="390">
        <v>31923.9643</v>
      </c>
    </row>
    <row r="25" spans="1:8" ht="15" customHeight="1">
      <c r="A25" s="370" t="s">
        <v>1124</v>
      </c>
      <c r="B25" s="283"/>
      <c r="C25" s="389">
        <v>-200203.84971999982</v>
      </c>
      <c r="D25" s="391">
        <v>0</v>
      </c>
      <c r="E25" s="389">
        <f t="shared" si="1"/>
        <v>-200203.84971999982</v>
      </c>
      <c r="F25" s="390">
        <v>22302.81435999996</v>
      </c>
      <c r="G25" s="391">
        <v>0</v>
      </c>
      <c r="H25" s="390">
        <v>22302.81435999996</v>
      </c>
    </row>
    <row r="26" spans="1:8" ht="15" customHeight="1">
      <c r="A26" s="369" t="s">
        <v>1125</v>
      </c>
      <c r="B26" s="283"/>
      <c r="C26" s="389">
        <v>105285.02884000001</v>
      </c>
      <c r="D26" s="391">
        <v>0</v>
      </c>
      <c r="E26" s="389">
        <f t="shared" si="1"/>
        <v>105285.02884000001</v>
      </c>
      <c r="F26" s="390">
        <v>-111075.85047</v>
      </c>
      <c r="G26" s="391">
        <v>0</v>
      </c>
      <c r="H26" s="390">
        <v>-111075.85047</v>
      </c>
    </row>
    <row r="27" spans="1:8" ht="15" customHeight="1">
      <c r="A27" s="369" t="s">
        <v>1126</v>
      </c>
      <c r="B27" s="283"/>
      <c r="C27" s="389">
        <v>-469.98903000000001</v>
      </c>
      <c r="D27" s="389">
        <v>-17</v>
      </c>
      <c r="E27" s="389">
        <f t="shared" si="1"/>
        <v>-486.98903000000001</v>
      </c>
      <c r="F27" s="390">
        <v>634.58748999999989</v>
      </c>
      <c r="G27" s="390">
        <v>14</v>
      </c>
      <c r="H27" s="390">
        <v>648.58748999999989</v>
      </c>
    </row>
    <row r="28" spans="1:8" ht="15" customHeight="1">
      <c r="A28" s="369" t="s">
        <v>1127</v>
      </c>
      <c r="B28" s="283"/>
      <c r="C28" s="389">
        <v>-305626</v>
      </c>
      <c r="D28" s="391">
        <v>0</v>
      </c>
      <c r="E28" s="389">
        <f t="shared" si="1"/>
        <v>-305626</v>
      </c>
      <c r="F28" s="390">
        <v>-173165.31367999999</v>
      </c>
      <c r="G28" s="391">
        <v>0</v>
      </c>
      <c r="H28" s="390">
        <v>-173165.31367999999</v>
      </c>
    </row>
    <row r="29" spans="1:8" ht="15" customHeight="1">
      <c r="A29" s="369" t="s">
        <v>1128</v>
      </c>
      <c r="B29" s="283"/>
      <c r="C29" s="389">
        <v>750095.04788000043</v>
      </c>
      <c r="D29" s="389">
        <v>650</v>
      </c>
      <c r="E29" s="389">
        <f t="shared" si="1"/>
        <v>750745.04788000043</v>
      </c>
      <c r="F29" s="390">
        <v>435252.99528999999</v>
      </c>
      <c r="G29" s="390">
        <v>151</v>
      </c>
      <c r="H29" s="390">
        <v>435403.99528999999</v>
      </c>
    </row>
    <row r="30" spans="1:8" ht="15" customHeight="1">
      <c r="A30" s="369" t="s">
        <v>1129</v>
      </c>
      <c r="B30" s="283"/>
      <c r="C30" s="391">
        <v>0</v>
      </c>
      <c r="D30" s="391">
        <v>0</v>
      </c>
      <c r="E30" s="391">
        <v>0</v>
      </c>
      <c r="F30" s="391">
        <v>0</v>
      </c>
      <c r="G30" s="391">
        <v>0</v>
      </c>
      <c r="H30" s="391">
        <v>0</v>
      </c>
    </row>
    <row r="31" spans="1:8" ht="15" customHeight="1">
      <c r="A31" s="369" t="s">
        <v>1130</v>
      </c>
      <c r="B31" s="283"/>
      <c r="C31" s="389">
        <v>-12</v>
      </c>
      <c r="D31" s="391">
        <v>0</v>
      </c>
      <c r="E31" s="389">
        <f t="shared" si="1"/>
        <v>-12</v>
      </c>
      <c r="F31" s="390">
        <v>12</v>
      </c>
      <c r="G31" s="391">
        <v>0</v>
      </c>
      <c r="H31" s="390">
        <v>12</v>
      </c>
    </row>
    <row r="32" spans="1:8" ht="15" customHeight="1">
      <c r="A32" s="367" t="s">
        <v>1131</v>
      </c>
      <c r="B32" s="283"/>
      <c r="C32" s="389">
        <v>-114772.34794000001</v>
      </c>
      <c r="D32" s="389">
        <v>-650</v>
      </c>
      <c r="E32" s="389">
        <f t="shared" si="1"/>
        <v>-115422.34794000001</v>
      </c>
      <c r="F32" s="390">
        <v>113605.47449000001</v>
      </c>
      <c r="G32" s="390">
        <v>-151</v>
      </c>
      <c r="H32" s="390">
        <v>113454.47449000001</v>
      </c>
    </row>
    <row r="33" spans="1:10" ht="24" customHeight="1">
      <c r="A33" s="372" t="s">
        <v>25</v>
      </c>
      <c r="B33" s="283"/>
      <c r="C33" s="389">
        <v>231480.18885000062</v>
      </c>
      <c r="D33" s="391">
        <v>0</v>
      </c>
      <c r="E33" s="389">
        <f t="shared" si="1"/>
        <v>231480.18885000062</v>
      </c>
      <c r="F33" s="392">
        <v>392663.64325999998</v>
      </c>
      <c r="G33" s="392">
        <v>-20</v>
      </c>
      <c r="H33" s="392">
        <v>392643.64325999998</v>
      </c>
      <c r="J33" s="349" t="s">
        <v>612</v>
      </c>
    </row>
    <row r="34" spans="1:10" ht="15" customHeight="1">
      <c r="A34" s="370" t="s">
        <v>26</v>
      </c>
      <c r="B34" s="283"/>
      <c r="C34" s="389">
        <v>-3860</v>
      </c>
      <c r="D34" s="391">
        <v>0</v>
      </c>
      <c r="E34" s="389">
        <f t="shared" si="1"/>
        <v>-3860</v>
      </c>
      <c r="F34" s="390">
        <v>-2815</v>
      </c>
      <c r="G34" s="390">
        <v>20</v>
      </c>
      <c r="H34" s="390">
        <v>-2795</v>
      </c>
    </row>
    <row r="35" spans="1:10" ht="15" customHeight="1">
      <c r="A35" s="372" t="s">
        <v>1132</v>
      </c>
      <c r="B35" s="370"/>
      <c r="C35" s="389">
        <v>227620.18885000062</v>
      </c>
      <c r="D35" s="391">
        <v>0</v>
      </c>
      <c r="E35" s="389">
        <f t="shared" si="1"/>
        <v>227620.18885000062</v>
      </c>
      <c r="F35" s="392">
        <v>389848.64325999998</v>
      </c>
      <c r="G35" s="390" t="s">
        <v>1014</v>
      </c>
      <c r="H35" s="392">
        <v>389848.64325999998</v>
      </c>
    </row>
    <row r="36" spans="1:10" ht="15" customHeight="1">
      <c r="A36" s="509" t="s">
        <v>1133</v>
      </c>
      <c r="B36" s="510"/>
      <c r="C36" s="510"/>
      <c r="D36" s="510"/>
      <c r="E36" s="510"/>
      <c r="F36" s="510"/>
      <c r="G36" s="510"/>
      <c r="H36" s="511"/>
    </row>
    <row r="37" spans="1:10" ht="15" customHeight="1">
      <c r="A37" s="367" t="s">
        <v>27</v>
      </c>
      <c r="B37" s="393" t="s">
        <v>612</v>
      </c>
      <c r="C37" s="391">
        <v>0</v>
      </c>
      <c r="D37" s="391">
        <v>0</v>
      </c>
      <c r="E37" s="391">
        <v>0</v>
      </c>
      <c r="F37" s="391">
        <v>0</v>
      </c>
      <c r="G37" s="391">
        <v>0</v>
      </c>
      <c r="H37" s="391">
        <v>0</v>
      </c>
    </row>
    <row r="38" spans="1:10" ht="15" customHeight="1">
      <c r="A38" s="367" t="s">
        <v>28</v>
      </c>
      <c r="B38" s="393" t="s">
        <v>612</v>
      </c>
      <c r="C38" s="391">
        <v>0</v>
      </c>
      <c r="D38" s="391">
        <v>0</v>
      </c>
      <c r="E38" s="391">
        <v>0</v>
      </c>
      <c r="F38" s="391">
        <v>0</v>
      </c>
      <c r="G38" s="391">
        <v>0</v>
      </c>
      <c r="H38" s="391">
        <v>0</v>
      </c>
    </row>
    <row r="39" spans="1:10" ht="15" customHeight="1">
      <c r="A39" s="367" t="s">
        <v>29</v>
      </c>
      <c r="B39" s="393" t="s">
        <v>612</v>
      </c>
      <c r="C39" s="391">
        <v>0</v>
      </c>
      <c r="D39" s="391">
        <v>0</v>
      </c>
      <c r="E39" s="391">
        <v>0</v>
      </c>
      <c r="F39" s="391">
        <v>0</v>
      </c>
      <c r="G39" s="391">
        <v>0</v>
      </c>
      <c r="H39" s="391">
        <v>0</v>
      </c>
    </row>
    <row r="40" spans="1:10" ht="15" customHeight="1">
      <c r="A40" s="367" t="s">
        <v>30</v>
      </c>
      <c r="B40" s="393" t="s">
        <v>612</v>
      </c>
      <c r="C40" s="391">
        <v>0</v>
      </c>
      <c r="D40" s="391">
        <v>0</v>
      </c>
      <c r="E40" s="391">
        <v>0</v>
      </c>
      <c r="F40" s="391">
        <v>0</v>
      </c>
      <c r="G40" s="391">
        <v>0</v>
      </c>
      <c r="H40" s="391">
        <v>0</v>
      </c>
    </row>
    <row r="41" spans="1:10" ht="15" customHeight="1">
      <c r="A41" s="370" t="s">
        <v>31</v>
      </c>
      <c r="B41" s="393" t="s">
        <v>612</v>
      </c>
      <c r="C41" s="391">
        <v>0</v>
      </c>
      <c r="D41" s="391">
        <v>0</v>
      </c>
      <c r="E41" s="391">
        <v>0</v>
      </c>
      <c r="F41" s="391">
        <v>0</v>
      </c>
      <c r="G41" s="391">
        <v>0</v>
      </c>
      <c r="H41" s="391">
        <v>0</v>
      </c>
    </row>
    <row r="42" spans="1:10" ht="15" customHeight="1">
      <c r="A42" s="367" t="s">
        <v>1134</v>
      </c>
      <c r="B42" s="393" t="s">
        <v>612</v>
      </c>
      <c r="C42" s="391">
        <v>0</v>
      </c>
      <c r="D42" s="391">
        <v>0</v>
      </c>
      <c r="E42" s="391">
        <v>0</v>
      </c>
      <c r="F42" s="391">
        <v>0</v>
      </c>
      <c r="G42" s="391">
        <v>0</v>
      </c>
      <c r="H42" s="391">
        <v>0</v>
      </c>
    </row>
    <row r="43" spans="1:10" ht="15" customHeight="1">
      <c r="A43" s="370" t="s">
        <v>1135</v>
      </c>
      <c r="B43" s="393" t="s">
        <v>612</v>
      </c>
      <c r="C43" s="391">
        <v>0</v>
      </c>
      <c r="D43" s="391">
        <v>0</v>
      </c>
      <c r="E43" s="391">
        <v>0</v>
      </c>
      <c r="F43" s="391">
        <v>0</v>
      </c>
      <c r="G43" s="391">
        <v>0</v>
      </c>
      <c r="H43" s="391">
        <v>0</v>
      </c>
    </row>
    <row r="44" spans="1:10" ht="15" customHeight="1">
      <c r="A44" s="370" t="s">
        <v>1136</v>
      </c>
      <c r="B44" s="394" t="s">
        <v>612</v>
      </c>
      <c r="C44" s="391">
        <v>0</v>
      </c>
      <c r="D44" s="391">
        <v>0</v>
      </c>
      <c r="E44" s="391">
        <v>0</v>
      </c>
      <c r="F44" s="391">
        <v>0</v>
      </c>
      <c r="G44" s="391">
        <v>0</v>
      </c>
      <c r="H44" s="391">
        <v>0</v>
      </c>
    </row>
    <row r="45" spans="1:10" ht="15" customHeight="1">
      <c r="A45" s="370" t="s">
        <v>1137</v>
      </c>
      <c r="B45" s="394" t="s">
        <v>612</v>
      </c>
      <c r="C45" s="391">
        <v>0</v>
      </c>
      <c r="D45" s="391">
        <v>0</v>
      </c>
      <c r="E45" s="391">
        <v>0</v>
      </c>
      <c r="F45" s="391">
        <v>0</v>
      </c>
      <c r="G45" s="391">
        <v>0</v>
      </c>
      <c r="H45" s="391">
        <v>0</v>
      </c>
    </row>
    <row r="46" spans="1:10" ht="15" customHeight="1">
      <c r="A46" s="370" t="s">
        <v>1138</v>
      </c>
      <c r="B46" s="394" t="s">
        <v>612</v>
      </c>
      <c r="C46" s="391">
        <v>0</v>
      </c>
      <c r="D46" s="391">
        <v>0</v>
      </c>
      <c r="E46" s="391">
        <v>0</v>
      </c>
      <c r="F46" s="391">
        <v>0</v>
      </c>
      <c r="G46" s="391">
        <v>0</v>
      </c>
      <c r="H46" s="391">
        <v>0</v>
      </c>
    </row>
    <row r="47" spans="1:10" ht="15" customHeight="1">
      <c r="A47" s="370" t="s">
        <v>1139</v>
      </c>
      <c r="B47" s="393">
        <v>9</v>
      </c>
      <c r="C47" s="389">
        <v>-8963</v>
      </c>
      <c r="D47" s="391">
        <v>0</v>
      </c>
      <c r="E47" s="389">
        <f t="shared" ref="E47:E52" si="2">C47+D47</f>
        <v>-8963</v>
      </c>
      <c r="F47" s="390">
        <v>-12224</v>
      </c>
      <c r="G47" s="391">
        <v>0</v>
      </c>
      <c r="H47" s="390">
        <v>-12224</v>
      </c>
    </row>
    <row r="48" spans="1:10" ht="15" customHeight="1">
      <c r="A48" s="367" t="s">
        <v>0</v>
      </c>
      <c r="B48" s="393" t="s">
        <v>612</v>
      </c>
      <c r="C48" s="389">
        <v>274</v>
      </c>
      <c r="D48" s="391">
        <v>0</v>
      </c>
      <c r="E48" s="389">
        <f t="shared" si="2"/>
        <v>274</v>
      </c>
      <c r="F48" s="390">
        <v>257</v>
      </c>
      <c r="G48" s="391">
        <v>0</v>
      </c>
      <c r="H48" s="390">
        <v>257</v>
      </c>
    </row>
    <row r="49" spans="1:8" ht="15" customHeight="1">
      <c r="A49" s="367" t="s">
        <v>1</v>
      </c>
      <c r="B49" s="393" t="s">
        <v>612</v>
      </c>
      <c r="C49" s="391">
        <v>0</v>
      </c>
      <c r="D49" s="391">
        <v>0</v>
      </c>
      <c r="E49" s="391">
        <v>0</v>
      </c>
      <c r="F49" s="391">
        <v>0</v>
      </c>
      <c r="G49" s="391">
        <v>0</v>
      </c>
      <c r="H49" s="391">
        <v>0</v>
      </c>
    </row>
    <row r="50" spans="1:8" ht="15" customHeight="1">
      <c r="A50" s="367" t="s">
        <v>2</v>
      </c>
      <c r="B50" s="393" t="s">
        <v>612</v>
      </c>
      <c r="C50" s="391">
        <v>0</v>
      </c>
      <c r="D50" s="391">
        <v>0</v>
      </c>
      <c r="E50" s="391">
        <v>0</v>
      </c>
      <c r="F50" s="391">
        <v>0</v>
      </c>
      <c r="G50" s="391">
        <v>0</v>
      </c>
      <c r="H50" s="391">
        <v>0</v>
      </c>
    </row>
    <row r="51" spans="1:8" ht="15" customHeight="1">
      <c r="A51" s="367" t="s">
        <v>3</v>
      </c>
      <c r="B51" s="393"/>
      <c r="C51" s="391">
        <v>0</v>
      </c>
      <c r="D51" s="391">
        <v>0</v>
      </c>
      <c r="E51" s="391">
        <v>0</v>
      </c>
      <c r="F51" s="391">
        <v>0</v>
      </c>
      <c r="G51" s="391">
        <v>0</v>
      </c>
      <c r="H51" s="391">
        <v>0</v>
      </c>
    </row>
    <row r="52" spans="1:8" ht="15" customHeight="1">
      <c r="A52" s="372" t="s">
        <v>32</v>
      </c>
      <c r="B52" s="283"/>
      <c r="C52" s="389">
        <v>-8689</v>
      </c>
      <c r="D52" s="391">
        <v>0</v>
      </c>
      <c r="E52" s="389">
        <f t="shared" si="2"/>
        <v>-8689</v>
      </c>
      <c r="F52" s="392">
        <v>-11967</v>
      </c>
      <c r="G52" s="391">
        <v>0</v>
      </c>
      <c r="H52" s="392">
        <v>-11967</v>
      </c>
    </row>
    <row r="53" spans="1:8" ht="15" customHeight="1">
      <c r="A53" s="509" t="s">
        <v>4</v>
      </c>
      <c r="B53" s="510"/>
      <c r="C53" s="510"/>
      <c r="D53" s="510"/>
      <c r="E53" s="510"/>
      <c r="F53" s="510"/>
      <c r="G53" s="510"/>
      <c r="H53" s="511"/>
    </row>
    <row r="54" spans="1:8" ht="15" customHeight="1">
      <c r="A54" s="367" t="s">
        <v>33</v>
      </c>
      <c r="B54" s="393" t="s">
        <v>612</v>
      </c>
      <c r="C54" s="391">
        <v>0</v>
      </c>
      <c r="D54" s="391">
        <v>0</v>
      </c>
      <c r="E54" s="391">
        <v>0</v>
      </c>
      <c r="F54" s="390" t="s">
        <v>1014</v>
      </c>
      <c r="G54" s="391">
        <v>0</v>
      </c>
      <c r="H54" s="390" t="s">
        <v>1014</v>
      </c>
    </row>
    <row r="55" spans="1:8" ht="15" customHeight="1">
      <c r="A55" s="367" t="s">
        <v>34</v>
      </c>
      <c r="B55" s="393" t="s">
        <v>612</v>
      </c>
      <c r="C55" s="391">
        <v>0</v>
      </c>
      <c r="D55" s="391">
        <v>0</v>
      </c>
      <c r="E55" s="391">
        <v>0</v>
      </c>
      <c r="F55" s="390" t="s">
        <v>1014</v>
      </c>
      <c r="G55" s="391">
        <v>0</v>
      </c>
      <c r="H55" s="390" t="s">
        <v>1014</v>
      </c>
    </row>
    <row r="56" spans="1:8" ht="15" customHeight="1">
      <c r="A56" s="367" t="s">
        <v>35</v>
      </c>
      <c r="B56" s="393" t="s">
        <v>612</v>
      </c>
      <c r="C56" s="391">
        <v>0</v>
      </c>
      <c r="D56" s="391">
        <v>0</v>
      </c>
      <c r="E56" s="391">
        <v>0</v>
      </c>
      <c r="F56" s="390" t="s">
        <v>1014</v>
      </c>
      <c r="G56" s="391">
        <v>0</v>
      </c>
      <c r="H56" s="390" t="s">
        <v>1014</v>
      </c>
    </row>
    <row r="57" spans="1:8" ht="15" customHeight="1">
      <c r="A57" s="367" t="s">
        <v>36</v>
      </c>
      <c r="B57" s="393" t="s">
        <v>612</v>
      </c>
      <c r="C57" s="391">
        <v>0</v>
      </c>
      <c r="D57" s="391">
        <v>0</v>
      </c>
      <c r="E57" s="391">
        <v>0</v>
      </c>
      <c r="F57" s="390" t="s">
        <v>1014</v>
      </c>
      <c r="G57" s="391">
        <v>0</v>
      </c>
      <c r="H57" s="390" t="s">
        <v>1014</v>
      </c>
    </row>
    <row r="58" spans="1:8" ht="15" customHeight="1">
      <c r="A58" s="367" t="s">
        <v>37</v>
      </c>
      <c r="B58" s="393" t="s">
        <v>612</v>
      </c>
      <c r="C58" s="391">
        <v>0</v>
      </c>
      <c r="D58" s="391">
        <v>0</v>
      </c>
      <c r="E58" s="391">
        <v>0</v>
      </c>
      <c r="F58" s="390" t="s">
        <v>1014</v>
      </c>
      <c r="G58" s="391">
        <v>0</v>
      </c>
      <c r="H58" s="390" t="s">
        <v>1014</v>
      </c>
    </row>
    <row r="59" spans="1:8" ht="15" customHeight="1">
      <c r="A59" s="370" t="s">
        <v>5</v>
      </c>
      <c r="B59" s="393">
        <v>17</v>
      </c>
      <c r="C59" s="391">
        <v>0</v>
      </c>
      <c r="D59" s="391">
        <v>0</v>
      </c>
      <c r="E59" s="391">
        <v>0</v>
      </c>
      <c r="F59" s="390">
        <v>50000</v>
      </c>
      <c r="G59" s="391">
        <v>0</v>
      </c>
      <c r="H59" s="390">
        <v>50000</v>
      </c>
    </row>
    <row r="60" spans="1:8" ht="15" customHeight="1">
      <c r="A60" s="370" t="s">
        <v>6</v>
      </c>
      <c r="B60" s="393" t="s">
        <v>612</v>
      </c>
      <c r="C60" s="391">
        <v>0</v>
      </c>
      <c r="D60" s="391">
        <v>0</v>
      </c>
      <c r="E60" s="391">
        <v>0</v>
      </c>
      <c r="F60" s="390" t="s">
        <v>1014</v>
      </c>
      <c r="G60" s="391">
        <v>0</v>
      </c>
      <c r="H60" s="390" t="s">
        <v>1014</v>
      </c>
    </row>
    <row r="61" spans="1:8" ht="15" customHeight="1">
      <c r="A61" s="370" t="s">
        <v>7</v>
      </c>
      <c r="B61" s="393" t="s">
        <v>612</v>
      </c>
      <c r="C61" s="391">
        <v>0</v>
      </c>
      <c r="D61" s="391">
        <v>0</v>
      </c>
      <c r="E61" s="391">
        <v>0</v>
      </c>
      <c r="F61" s="390" t="s">
        <v>1014</v>
      </c>
      <c r="G61" s="391">
        <v>0</v>
      </c>
      <c r="H61" s="390" t="s">
        <v>1014</v>
      </c>
    </row>
    <row r="62" spans="1:8" ht="15" customHeight="1">
      <c r="A62" s="370" t="s">
        <v>8</v>
      </c>
      <c r="B62" s="393" t="s">
        <v>612</v>
      </c>
      <c r="C62" s="391">
        <v>0</v>
      </c>
      <c r="D62" s="391">
        <v>0</v>
      </c>
      <c r="E62" s="391">
        <v>0</v>
      </c>
      <c r="F62" s="390" t="s">
        <v>1014</v>
      </c>
      <c r="G62" s="391">
        <v>0</v>
      </c>
      <c r="H62" s="390" t="s">
        <v>1014</v>
      </c>
    </row>
    <row r="63" spans="1:8" ht="15" customHeight="1">
      <c r="A63" s="370" t="s">
        <v>9</v>
      </c>
      <c r="B63" s="393" t="s">
        <v>612</v>
      </c>
      <c r="C63" s="391">
        <v>0</v>
      </c>
      <c r="D63" s="391">
        <v>0</v>
      </c>
      <c r="E63" s="391">
        <v>0</v>
      </c>
      <c r="F63" s="390" t="s">
        <v>1014</v>
      </c>
      <c r="G63" s="391">
        <v>0</v>
      </c>
      <c r="H63" s="390" t="s">
        <v>1014</v>
      </c>
    </row>
    <row r="64" spans="1:8" ht="15" customHeight="1">
      <c r="A64" s="370" t="s">
        <v>10</v>
      </c>
      <c r="B64" s="393" t="s">
        <v>612</v>
      </c>
      <c r="C64" s="391">
        <v>0</v>
      </c>
      <c r="D64" s="391">
        <v>0</v>
      </c>
      <c r="E64" s="391">
        <v>0</v>
      </c>
      <c r="F64" s="390" t="s">
        <v>1014</v>
      </c>
      <c r="G64" s="391">
        <v>0</v>
      </c>
      <c r="H64" s="390" t="s">
        <v>1014</v>
      </c>
    </row>
    <row r="65" spans="1:8" ht="15" customHeight="1">
      <c r="A65" s="367" t="s">
        <v>38</v>
      </c>
      <c r="B65" s="393" t="s">
        <v>612</v>
      </c>
      <c r="C65" s="391">
        <v>0</v>
      </c>
      <c r="D65" s="391">
        <v>0</v>
      </c>
      <c r="E65" s="391">
        <v>0</v>
      </c>
      <c r="F65" s="390" t="s">
        <v>1014</v>
      </c>
      <c r="G65" s="390" t="s">
        <v>1014</v>
      </c>
      <c r="H65" s="390" t="s">
        <v>1014</v>
      </c>
    </row>
    <row r="66" spans="1:8" ht="15" customHeight="1">
      <c r="A66" s="367" t="s">
        <v>39</v>
      </c>
      <c r="B66" s="393" t="s">
        <v>612</v>
      </c>
      <c r="C66" s="391">
        <v>0</v>
      </c>
      <c r="D66" s="391">
        <v>0</v>
      </c>
      <c r="E66" s="391">
        <v>0</v>
      </c>
      <c r="F66" s="390" t="s">
        <v>1014</v>
      </c>
      <c r="G66" s="390" t="s">
        <v>1014</v>
      </c>
      <c r="H66" s="390" t="s">
        <v>1014</v>
      </c>
    </row>
    <row r="67" spans="1:8" ht="15" customHeight="1">
      <c r="A67" s="372" t="s">
        <v>11</v>
      </c>
      <c r="B67" s="283"/>
      <c r="C67" s="391">
        <v>0</v>
      </c>
      <c r="D67" s="391">
        <v>0</v>
      </c>
      <c r="E67" s="391">
        <v>0</v>
      </c>
      <c r="F67" s="390" t="s">
        <v>1014</v>
      </c>
      <c r="G67" s="390" t="s">
        <v>1014</v>
      </c>
      <c r="H67" s="390" t="s">
        <v>1014</v>
      </c>
    </row>
    <row r="68" spans="1:8" ht="15" customHeight="1">
      <c r="A68" s="372" t="s">
        <v>40</v>
      </c>
      <c r="B68" s="283"/>
      <c r="C68" s="389">
        <v>82</v>
      </c>
      <c r="D68" s="391">
        <v>0</v>
      </c>
      <c r="E68" s="389">
        <f>C68+D68</f>
        <v>82</v>
      </c>
      <c r="F68" s="390">
        <v>-124</v>
      </c>
      <c r="G68" s="390" t="s">
        <v>1014</v>
      </c>
      <c r="H68" s="390">
        <v>-124</v>
      </c>
    </row>
    <row r="69" spans="1:8" ht="15" customHeight="1">
      <c r="A69" s="370" t="s">
        <v>12</v>
      </c>
      <c r="B69" s="283"/>
      <c r="C69" s="389">
        <v>219013.01598999999</v>
      </c>
      <c r="D69" s="391">
        <v>0</v>
      </c>
      <c r="E69" s="389">
        <f>C69+D69</f>
        <v>219013.01598999999</v>
      </c>
      <c r="F69" s="390">
        <v>427758</v>
      </c>
      <c r="G69" s="390" t="s">
        <v>1014</v>
      </c>
      <c r="H69" s="390">
        <v>427758</v>
      </c>
    </row>
    <row r="70" spans="1:8" ht="15" customHeight="1">
      <c r="A70" s="371" t="s">
        <v>13</v>
      </c>
      <c r="B70" s="283">
        <v>6</v>
      </c>
      <c r="C70" s="389">
        <v>651235</v>
      </c>
      <c r="D70" s="391">
        <v>0</v>
      </c>
      <c r="E70" s="389">
        <f>C70+D70</f>
        <v>651235</v>
      </c>
      <c r="F70" s="392">
        <v>223477</v>
      </c>
      <c r="G70" s="390" t="s">
        <v>1014</v>
      </c>
      <c r="H70" s="392">
        <v>223477</v>
      </c>
    </row>
    <row r="71" spans="1:8" ht="15" customHeight="1">
      <c r="A71" s="371" t="s">
        <v>14</v>
      </c>
      <c r="B71" s="393">
        <v>6</v>
      </c>
      <c r="C71" s="389">
        <v>870248.01598999999</v>
      </c>
      <c r="D71" s="391">
        <v>0</v>
      </c>
      <c r="E71" s="389">
        <f>C71+D71</f>
        <v>870248.01598999999</v>
      </c>
      <c r="F71" s="392">
        <v>651235</v>
      </c>
      <c r="G71" s="390" t="s">
        <v>1014</v>
      </c>
      <c r="H71" s="392">
        <v>651235</v>
      </c>
    </row>
    <row r="72" spans="1:8">
      <c r="A72" s="207"/>
      <c r="B72" s="207"/>
      <c r="C72" s="207"/>
      <c r="D72" s="207"/>
      <c r="E72" s="207"/>
      <c r="F72" s="207"/>
      <c r="G72" s="207"/>
      <c r="H72" s="207"/>
    </row>
    <row r="73" spans="1:8">
      <c r="A73" s="207"/>
      <c r="B73" s="208"/>
      <c r="C73" s="207"/>
      <c r="D73" s="207"/>
      <c r="E73" s="207"/>
      <c r="F73" s="207"/>
      <c r="G73" s="207"/>
      <c r="H73" s="207"/>
    </row>
    <row r="74" spans="1:8">
      <c r="A74" s="207"/>
      <c r="B74" s="207"/>
      <c r="C74" s="207"/>
      <c r="D74" s="207"/>
      <c r="E74" s="207"/>
      <c r="F74" s="207"/>
      <c r="G74" s="207"/>
      <c r="H74" s="207"/>
    </row>
    <row r="75" spans="1:8" s="9" customFormat="1" ht="12">
      <c r="A75" s="270" t="s">
        <v>1050</v>
      </c>
      <c r="C75" s="270"/>
      <c r="D75" s="270"/>
      <c r="E75" s="270"/>
      <c r="F75" s="270"/>
      <c r="G75" s="270"/>
      <c r="H75" s="270"/>
    </row>
    <row r="76" spans="1:8" s="9" customFormat="1" ht="21.75" customHeight="1">
      <c r="A76" s="270" t="s">
        <v>705</v>
      </c>
      <c r="B76" s="270"/>
      <c r="C76" s="270"/>
      <c r="D76" s="270"/>
      <c r="E76" s="270"/>
      <c r="F76" s="270"/>
      <c r="G76" s="270"/>
    </row>
    <row r="77" spans="1:8" s="9" customFormat="1" ht="12">
      <c r="A77" s="270"/>
      <c r="B77" s="270"/>
      <c r="C77" s="270"/>
      <c r="D77" s="270"/>
      <c r="E77" s="270"/>
      <c r="F77" s="270"/>
      <c r="G77" s="270"/>
    </row>
    <row r="78" spans="1:8" s="9" customFormat="1" ht="12">
      <c r="A78" s="140" t="s">
        <v>699</v>
      </c>
      <c r="C78" s="270"/>
      <c r="D78" s="270"/>
      <c r="E78" s="270" t="s">
        <v>700</v>
      </c>
      <c r="F78" s="270"/>
      <c r="G78" s="270"/>
    </row>
    <row r="79" spans="1:8" s="9" customFormat="1" ht="61.5" customHeight="1">
      <c r="A79" s="8" t="s">
        <v>703</v>
      </c>
      <c r="B79" s="270"/>
      <c r="C79" s="270"/>
      <c r="D79" s="270"/>
      <c r="E79" s="270" t="s">
        <v>704</v>
      </c>
      <c r="F79" s="270"/>
      <c r="G79" s="270"/>
    </row>
    <row r="80" spans="1:8" s="9" customFormat="1" ht="12">
      <c r="A80" s="270" t="s">
        <v>701</v>
      </c>
      <c r="C80" s="270"/>
      <c r="D80" s="270"/>
      <c r="E80" s="270"/>
      <c r="F80" s="270"/>
      <c r="G80" s="270"/>
      <c r="H80" s="209" t="s">
        <v>612</v>
      </c>
    </row>
    <row r="81" spans="1:7" s="9" customFormat="1" ht="12">
      <c r="A81" s="270" t="s">
        <v>702</v>
      </c>
      <c r="C81" s="270"/>
      <c r="D81" s="270"/>
      <c r="E81" s="270"/>
      <c r="F81" s="270"/>
      <c r="G81" s="270"/>
    </row>
  </sheetData>
  <sheetProtection selectLockedCells="1" selectUnlockedCells="1"/>
  <mergeCells count="5">
    <mergeCell ref="A53:H53"/>
    <mergeCell ref="A1:F1"/>
    <mergeCell ref="A5:H5"/>
    <mergeCell ref="A20:H20"/>
    <mergeCell ref="A36:H36"/>
  </mergeCells>
  <phoneticPr fontId="59" type="noConversion"/>
  <hyperlinks>
    <hyperlink ref="B37" location="Примітка 9!A1" display="9, 17 "/>
    <hyperlink ref="B38" location="Примітка 9!A1" display="9, 17"/>
  </hyperlinks>
  <pageMargins left="0.78740157480314965" right="0.15748031496062992" top="0.27" bottom="0.27559055118110237" header="0.15748031496062992" footer="0.19685039370078741"/>
  <pageSetup paperSize="9" scale="65" firstPageNumber="0" orientation="portrait" horizontalDpi="300" verticalDpi="300" r:id="rId1"/>
  <headerFooter alignWithMargins="0"/>
</worksheet>
</file>

<file path=xl/worksheets/sheet50.xml><?xml version="1.0" encoding="utf-8"?>
<worksheet xmlns="http://schemas.openxmlformats.org/spreadsheetml/2006/main" xmlns:r="http://schemas.openxmlformats.org/officeDocument/2006/relationships">
  <sheetPr>
    <tabColor rgb="FFFFFF00"/>
  </sheetPr>
  <dimension ref="A2:H167"/>
  <sheetViews>
    <sheetView zoomScale="85" zoomScaleNormal="85" workbookViewId="0">
      <selection activeCell="B9" sqref="B9"/>
    </sheetView>
  </sheetViews>
  <sheetFormatPr defaultColWidth="10.75" defaultRowHeight="12.75"/>
  <cols>
    <col min="1" max="1" width="6" style="1" customWidth="1"/>
    <col min="2" max="2" width="36.125" style="1" customWidth="1"/>
    <col min="3" max="6" width="12.875" style="1" customWidth="1"/>
    <col min="7" max="7" width="13.5" style="1" customWidth="1"/>
    <col min="8" max="16384" width="10.75" style="1"/>
  </cols>
  <sheetData>
    <row r="2" spans="1:8">
      <c r="A2" s="80" t="s">
        <v>827</v>
      </c>
      <c r="B2" s="80"/>
      <c r="C2" s="80"/>
      <c r="D2" s="80"/>
      <c r="E2" s="80"/>
      <c r="F2" s="80"/>
      <c r="G2" s="80"/>
    </row>
    <row r="3" spans="1:8">
      <c r="A3" s="80"/>
      <c r="B3" s="80"/>
      <c r="C3" s="80"/>
      <c r="D3" s="80"/>
      <c r="E3" s="80"/>
      <c r="F3" s="80"/>
      <c r="H3" s="60" t="s">
        <v>1008</v>
      </c>
    </row>
    <row r="4" spans="1:8" ht="12.75" customHeight="1">
      <c r="A4" s="557" t="s">
        <v>42</v>
      </c>
      <c r="B4" s="557" t="s">
        <v>1070</v>
      </c>
      <c r="C4" s="557" t="s">
        <v>395</v>
      </c>
      <c r="D4" s="557"/>
      <c r="E4" s="557"/>
      <c r="F4" s="226"/>
      <c r="G4" s="557" t="s">
        <v>396</v>
      </c>
      <c r="H4" s="557" t="s">
        <v>69</v>
      </c>
    </row>
    <row r="5" spans="1:8" ht="54" customHeight="1">
      <c r="A5" s="557"/>
      <c r="B5" s="557"/>
      <c r="C5" s="104" t="s">
        <v>398</v>
      </c>
      <c r="D5" s="104" t="s">
        <v>399</v>
      </c>
      <c r="E5" s="104" t="s">
        <v>400</v>
      </c>
      <c r="F5" s="104" t="s">
        <v>678</v>
      </c>
      <c r="G5" s="557"/>
      <c r="H5" s="557"/>
    </row>
    <row r="6" spans="1:8" ht="17.100000000000001" customHeight="1">
      <c r="A6" s="104">
        <v>1</v>
      </c>
      <c r="B6" s="104">
        <v>2</v>
      </c>
      <c r="C6" s="104">
        <v>3</v>
      </c>
      <c r="D6" s="104">
        <v>4</v>
      </c>
      <c r="E6" s="104">
        <v>5</v>
      </c>
      <c r="F6" s="104">
        <v>6</v>
      </c>
      <c r="G6" s="104">
        <v>7</v>
      </c>
      <c r="H6" s="104">
        <v>8</v>
      </c>
    </row>
    <row r="7" spans="1:8" ht="17.100000000000001" customHeight="1">
      <c r="A7" s="245"/>
      <c r="B7" s="202" t="s">
        <v>410</v>
      </c>
      <c r="C7" s="125"/>
      <c r="D7" s="125"/>
      <c r="E7" s="125"/>
      <c r="F7" s="125"/>
      <c r="G7" s="125"/>
      <c r="H7" s="125"/>
    </row>
    <row r="8" spans="1:8" ht="17.100000000000001" customHeight="1">
      <c r="A8" s="120">
        <v>1</v>
      </c>
      <c r="B8" s="202" t="s">
        <v>411</v>
      </c>
      <c r="C8" s="229">
        <v>388450</v>
      </c>
      <c r="D8" s="229">
        <v>826508</v>
      </c>
      <c r="E8" s="229">
        <v>3685</v>
      </c>
      <c r="F8" s="229">
        <v>866347</v>
      </c>
      <c r="G8" s="229">
        <v>1075</v>
      </c>
      <c r="H8" s="229">
        <f>SUM(C8:G8)</f>
        <v>2086065</v>
      </c>
    </row>
    <row r="9" spans="1:8" ht="30" customHeight="1">
      <c r="A9" s="120">
        <v>2</v>
      </c>
      <c r="B9" s="202" t="s">
        <v>412</v>
      </c>
      <c r="C9" s="246">
        <v>0</v>
      </c>
      <c r="D9" s="246">
        <v>0</v>
      </c>
      <c r="E9" s="246">
        <v>0</v>
      </c>
      <c r="F9" s="246">
        <v>0</v>
      </c>
      <c r="G9" s="246">
        <v>0</v>
      </c>
      <c r="H9" s="246">
        <v>0</v>
      </c>
    </row>
    <row r="10" spans="1:8" ht="17.100000000000001" customHeight="1">
      <c r="A10" s="120">
        <v>3</v>
      </c>
      <c r="B10" s="202" t="s">
        <v>413</v>
      </c>
      <c r="C10" s="229">
        <v>388450</v>
      </c>
      <c r="D10" s="229">
        <f>D8</f>
        <v>826508</v>
      </c>
      <c r="E10" s="229">
        <v>3685</v>
      </c>
      <c r="F10" s="229">
        <v>866347</v>
      </c>
      <c r="G10" s="229">
        <v>1075</v>
      </c>
      <c r="H10" s="229">
        <f>SUM(C10:G10)</f>
        <v>2086065</v>
      </c>
    </row>
    <row r="11" spans="1:8" ht="17.100000000000001" customHeight="1">
      <c r="A11" s="120">
        <v>4</v>
      </c>
      <c r="B11" s="202" t="s">
        <v>994</v>
      </c>
      <c r="C11" s="246">
        <v>0</v>
      </c>
      <c r="D11" s="246">
        <v>0</v>
      </c>
      <c r="E11" s="246">
        <v>0</v>
      </c>
      <c r="F11" s="246">
        <v>0</v>
      </c>
      <c r="G11" s="246">
        <v>0</v>
      </c>
      <c r="H11" s="246">
        <v>0</v>
      </c>
    </row>
    <row r="12" spans="1:8" ht="17.100000000000001" customHeight="1">
      <c r="A12" s="120">
        <v>5</v>
      </c>
      <c r="B12" s="202" t="s">
        <v>414</v>
      </c>
      <c r="C12" s="246">
        <v>0</v>
      </c>
      <c r="D12" s="246">
        <v>0</v>
      </c>
      <c r="E12" s="246">
        <v>0</v>
      </c>
      <c r="F12" s="246">
        <v>0</v>
      </c>
      <c r="G12" s="229">
        <v>61328</v>
      </c>
      <c r="H12" s="229">
        <f t="shared" ref="H12:H22" si="0">SUM(C12:G12)</f>
        <v>61328</v>
      </c>
    </row>
    <row r="13" spans="1:8" ht="17.100000000000001" customHeight="1">
      <c r="A13" s="120">
        <v>6</v>
      </c>
      <c r="B13" s="245" t="s">
        <v>297</v>
      </c>
      <c r="C13" s="229">
        <f>C10+C12</f>
        <v>388450</v>
      </c>
      <c r="D13" s="229">
        <f>D10+D12</f>
        <v>826508</v>
      </c>
      <c r="E13" s="229">
        <f>E10+E12</f>
        <v>3685</v>
      </c>
      <c r="F13" s="229">
        <f>F10+F12</f>
        <v>866347</v>
      </c>
      <c r="G13" s="229">
        <f>G10+G12</f>
        <v>62403</v>
      </c>
      <c r="H13" s="229">
        <f t="shared" si="0"/>
        <v>2147393</v>
      </c>
    </row>
    <row r="14" spans="1:8" ht="17.100000000000001" customHeight="1">
      <c r="A14" s="120"/>
      <c r="B14" s="202" t="s">
        <v>415</v>
      </c>
      <c r="C14" s="229" t="s">
        <v>612</v>
      </c>
      <c r="D14" s="229"/>
      <c r="E14" s="246" t="s">
        <v>612</v>
      </c>
      <c r="F14" s="229"/>
      <c r="G14" s="229"/>
      <c r="H14" s="229" t="s">
        <v>612</v>
      </c>
    </row>
    <row r="15" spans="1:8" ht="17.100000000000001" customHeight="1">
      <c r="A15" s="120">
        <v>7</v>
      </c>
      <c r="B15" s="202" t="s">
        <v>416</v>
      </c>
      <c r="C15" s="229">
        <v>358651</v>
      </c>
      <c r="D15" s="229">
        <v>1587712</v>
      </c>
      <c r="E15" s="246">
        <v>0</v>
      </c>
      <c r="F15" s="229">
        <v>20</v>
      </c>
      <c r="G15" s="229">
        <v>2708</v>
      </c>
      <c r="H15" s="229">
        <f t="shared" si="0"/>
        <v>1949091</v>
      </c>
    </row>
    <row r="16" spans="1:8" ht="17.100000000000001" customHeight="1">
      <c r="A16" s="120">
        <v>8</v>
      </c>
      <c r="B16" s="202" t="s">
        <v>305</v>
      </c>
      <c r="C16" s="246">
        <v>0</v>
      </c>
      <c r="D16" s="246">
        <v>0</v>
      </c>
      <c r="E16" s="246">
        <v>0</v>
      </c>
      <c r="F16" s="246">
        <v>0</v>
      </c>
      <c r="G16" s="246">
        <v>0</v>
      </c>
      <c r="H16" s="246">
        <v>0</v>
      </c>
    </row>
    <row r="17" spans="1:8" ht="17.100000000000001" customHeight="1">
      <c r="A17" s="120">
        <v>9</v>
      </c>
      <c r="B17" s="202" t="s">
        <v>417</v>
      </c>
      <c r="C17" s="229">
        <v>358651</v>
      </c>
      <c r="D17" s="229">
        <v>1587712</v>
      </c>
      <c r="E17" s="246">
        <v>0</v>
      </c>
      <c r="F17" s="229">
        <v>20</v>
      </c>
      <c r="G17" s="229">
        <v>2708</v>
      </c>
      <c r="H17" s="229">
        <f>SUM(C17:G17)</f>
        <v>1949091</v>
      </c>
    </row>
    <row r="18" spans="1:8" ht="17.100000000000001" customHeight="1">
      <c r="A18" s="120">
        <v>10</v>
      </c>
      <c r="B18" s="202" t="s">
        <v>418</v>
      </c>
      <c r="C18" s="246">
        <v>0</v>
      </c>
      <c r="D18" s="246">
        <v>0</v>
      </c>
      <c r="E18" s="246">
        <v>0</v>
      </c>
      <c r="F18" s="246">
        <v>0</v>
      </c>
      <c r="G18" s="246">
        <v>0</v>
      </c>
      <c r="H18" s="246">
        <v>0</v>
      </c>
    </row>
    <row r="19" spans="1:8" ht="17.100000000000001" customHeight="1">
      <c r="A19" s="120">
        <v>11</v>
      </c>
      <c r="B19" s="202" t="s">
        <v>419</v>
      </c>
      <c r="C19" s="229">
        <v>358651</v>
      </c>
      <c r="D19" s="229">
        <v>1587712</v>
      </c>
      <c r="E19" s="246">
        <v>0</v>
      </c>
      <c r="F19" s="229">
        <v>20</v>
      </c>
      <c r="G19" s="229">
        <v>2708</v>
      </c>
      <c r="H19" s="229">
        <f>SUM(C19:G19)</f>
        <v>1949091</v>
      </c>
    </row>
    <row r="20" spans="1:8" ht="17.100000000000001" customHeight="1">
      <c r="A20" s="120"/>
      <c r="B20" s="202" t="s">
        <v>420</v>
      </c>
      <c r="C20" s="229"/>
      <c r="D20" s="229"/>
      <c r="E20" s="246" t="s">
        <v>612</v>
      </c>
      <c r="F20" s="229"/>
      <c r="G20" s="229"/>
      <c r="H20" s="229" t="s">
        <v>612</v>
      </c>
    </row>
    <row r="21" spans="1:8" ht="17.100000000000001" customHeight="1">
      <c r="A21" s="120">
        <v>12</v>
      </c>
      <c r="B21" s="202" t="s">
        <v>421</v>
      </c>
      <c r="C21" s="246">
        <v>0</v>
      </c>
      <c r="D21" s="246">
        <v>0</v>
      </c>
      <c r="E21" s="246">
        <v>0</v>
      </c>
      <c r="F21" s="246">
        <v>0</v>
      </c>
      <c r="G21" s="229">
        <v>8963</v>
      </c>
      <c r="H21" s="229">
        <f t="shared" si="0"/>
        <v>8963</v>
      </c>
    </row>
    <row r="22" spans="1:8" ht="17.100000000000001" customHeight="1">
      <c r="A22" s="120">
        <v>13</v>
      </c>
      <c r="B22" s="202" t="s">
        <v>140</v>
      </c>
      <c r="C22" s="246">
        <v>0</v>
      </c>
      <c r="D22" s="246">
        <v>0</v>
      </c>
      <c r="E22" s="246">
        <v>0</v>
      </c>
      <c r="F22" s="246">
        <v>0</v>
      </c>
      <c r="G22" s="229">
        <v>-11007</v>
      </c>
      <c r="H22" s="229">
        <f t="shared" si="0"/>
        <v>-11007</v>
      </c>
    </row>
    <row r="23" spans="1:8" ht="17.100000000000001" customHeight="1">
      <c r="A23" s="120">
        <v>14</v>
      </c>
      <c r="B23" s="202" t="s">
        <v>422</v>
      </c>
      <c r="C23" s="246">
        <v>0</v>
      </c>
      <c r="D23" s="246">
        <v>0</v>
      </c>
      <c r="E23" s="246">
        <v>0</v>
      </c>
      <c r="F23" s="246">
        <v>0</v>
      </c>
      <c r="G23" s="246">
        <v>0</v>
      </c>
      <c r="H23" s="246">
        <v>0</v>
      </c>
    </row>
    <row r="24" spans="1:8" ht="43.5" customHeight="1">
      <c r="A24" s="120">
        <v>15</v>
      </c>
      <c r="B24" s="202" t="s">
        <v>423</v>
      </c>
      <c r="C24" s="246">
        <v>0</v>
      </c>
      <c r="D24" s="246">
        <v>0</v>
      </c>
      <c r="E24" s="246">
        <v>0</v>
      </c>
      <c r="F24" s="246">
        <v>0</v>
      </c>
      <c r="G24" s="246">
        <v>0</v>
      </c>
      <c r="H24" s="246">
        <v>0</v>
      </c>
    </row>
    <row r="25" spans="1:8" ht="46.5" customHeight="1">
      <c r="A25" s="120">
        <v>16</v>
      </c>
      <c r="B25" s="202" t="s">
        <v>424</v>
      </c>
      <c r="C25" s="246">
        <v>0</v>
      </c>
      <c r="D25" s="246">
        <v>0</v>
      </c>
      <c r="E25" s="246">
        <v>0</v>
      </c>
      <c r="F25" s="246">
        <v>0</v>
      </c>
      <c r="G25" s="246">
        <v>0</v>
      </c>
      <c r="H25" s="246">
        <v>0</v>
      </c>
    </row>
    <row r="27" spans="1:8">
      <c r="B27" s="5"/>
      <c r="C27" s="5"/>
      <c r="D27" s="5"/>
      <c r="E27" s="5"/>
      <c r="F27" s="5"/>
      <c r="G27" s="5"/>
    </row>
    <row r="71" spans="1:1">
      <c r="A71" s="141"/>
    </row>
    <row r="167" spans="4:4">
      <c r="D167" s="50"/>
    </row>
  </sheetData>
  <sheetProtection selectLockedCells="1" selectUnlockedCells="1"/>
  <mergeCells count="5">
    <mergeCell ref="H4:H5"/>
    <mergeCell ref="A4:A5"/>
    <mergeCell ref="B4:B5"/>
    <mergeCell ref="C4:E4"/>
    <mergeCell ref="G4:G5"/>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51.xml><?xml version="1.0" encoding="utf-8"?>
<worksheet xmlns="http://schemas.openxmlformats.org/spreadsheetml/2006/main" xmlns:r="http://schemas.openxmlformats.org/officeDocument/2006/relationships">
  <sheetPr>
    <tabColor rgb="FFFFFF00"/>
  </sheetPr>
  <dimension ref="A2:H202"/>
  <sheetViews>
    <sheetView workbookViewId="0">
      <selection activeCell="C8" sqref="C8"/>
    </sheetView>
  </sheetViews>
  <sheetFormatPr defaultColWidth="10.75" defaultRowHeight="13.5"/>
  <cols>
    <col min="1" max="1" width="5.5" style="5" customWidth="1"/>
    <col min="2" max="2" width="33.75" style="5" customWidth="1"/>
    <col min="3" max="3" width="11.625" style="5" customWidth="1"/>
    <col min="4" max="4" width="12.375" style="5" customWidth="1"/>
    <col min="5" max="5" width="10.375" style="5" customWidth="1"/>
    <col min="6" max="6" width="10.875" style="5" customWidth="1"/>
    <col min="7" max="7" width="10.625" style="5" customWidth="1"/>
    <col min="8" max="16384" width="10.75" style="63"/>
  </cols>
  <sheetData>
    <row r="2" spans="1:8">
      <c r="A2" s="5" t="s">
        <v>828</v>
      </c>
    </row>
    <row r="3" spans="1:8">
      <c r="A3" s="80"/>
      <c r="B3" s="80"/>
      <c r="C3" s="80"/>
      <c r="D3" s="80"/>
      <c r="E3" s="80"/>
      <c r="F3" s="80"/>
      <c r="G3" s="80"/>
      <c r="H3" s="60" t="s">
        <v>1008</v>
      </c>
    </row>
    <row r="4" spans="1:8" ht="12.95" customHeight="1">
      <c r="A4" s="557" t="s">
        <v>42</v>
      </c>
      <c r="B4" s="557" t="s">
        <v>1070</v>
      </c>
      <c r="C4" s="557" t="s">
        <v>395</v>
      </c>
      <c r="D4" s="557"/>
      <c r="E4" s="557"/>
      <c r="F4" s="226"/>
      <c r="G4" s="557" t="s">
        <v>396</v>
      </c>
      <c r="H4" s="557" t="s">
        <v>69</v>
      </c>
    </row>
    <row r="5" spans="1:8" ht="40.700000000000003" customHeight="1">
      <c r="A5" s="557"/>
      <c r="B5" s="557"/>
      <c r="C5" s="104" t="s">
        <v>398</v>
      </c>
      <c r="D5" s="104" t="s">
        <v>399</v>
      </c>
      <c r="E5" s="104" t="s">
        <v>400</v>
      </c>
      <c r="F5" s="104" t="s">
        <v>678</v>
      </c>
      <c r="G5" s="557"/>
      <c r="H5" s="557"/>
    </row>
    <row r="6" spans="1:8" ht="17.100000000000001" customHeight="1">
      <c r="A6" s="104">
        <v>1</v>
      </c>
      <c r="B6" s="104">
        <v>2</v>
      </c>
      <c r="C6" s="104">
        <v>3</v>
      </c>
      <c r="D6" s="104">
        <v>4</v>
      </c>
      <c r="E6" s="104">
        <v>5</v>
      </c>
      <c r="F6" s="104">
        <v>6</v>
      </c>
      <c r="G6" s="104">
        <v>7</v>
      </c>
      <c r="H6" s="104">
        <v>8</v>
      </c>
    </row>
    <row r="7" spans="1:8" ht="17.100000000000001" customHeight="1">
      <c r="A7" s="245"/>
      <c r="B7" s="202" t="s">
        <v>410</v>
      </c>
      <c r="C7" s="125"/>
      <c r="D7" s="125"/>
      <c r="E7" s="125"/>
      <c r="F7" s="125"/>
      <c r="G7" s="125"/>
      <c r="H7" s="125"/>
    </row>
    <row r="8" spans="1:8" ht="17.100000000000001" customHeight="1">
      <c r="A8" s="120">
        <v>1</v>
      </c>
      <c r="B8" s="202" t="s">
        <v>411</v>
      </c>
      <c r="C8" s="229">
        <v>252973.29364000005</v>
      </c>
      <c r="D8" s="229">
        <v>733857.94931000005</v>
      </c>
      <c r="E8" s="246">
        <v>0</v>
      </c>
      <c r="F8" s="229">
        <v>744526.67128000001</v>
      </c>
      <c r="G8" s="229">
        <v>344.32417999999501</v>
      </c>
      <c r="H8" s="229">
        <v>1731702.2384100002</v>
      </c>
    </row>
    <row r="9" spans="1:8" ht="30" customHeight="1">
      <c r="A9" s="120">
        <v>2</v>
      </c>
      <c r="B9" s="202" t="s">
        <v>412</v>
      </c>
      <c r="C9" s="246">
        <v>0</v>
      </c>
      <c r="D9" s="246">
        <v>0</v>
      </c>
      <c r="E9" s="246">
        <v>0</v>
      </c>
      <c r="F9" s="246">
        <v>0</v>
      </c>
      <c r="G9" s="246">
        <v>0</v>
      </c>
      <c r="H9" s="246">
        <v>0</v>
      </c>
    </row>
    <row r="10" spans="1:8" ht="13.5" customHeight="1">
      <c r="A10" s="120">
        <v>3</v>
      </c>
      <c r="B10" s="202" t="s">
        <v>413</v>
      </c>
      <c r="C10" s="229">
        <v>252973.29364000005</v>
      </c>
      <c r="D10" s="229">
        <v>733857.94931000005</v>
      </c>
      <c r="E10" s="246">
        <v>0</v>
      </c>
      <c r="F10" s="229">
        <v>744526.67128000001</v>
      </c>
      <c r="G10" s="229">
        <v>344.32417999999501</v>
      </c>
      <c r="H10" s="229">
        <v>1731702.2384100002</v>
      </c>
    </row>
    <row r="11" spans="1:8" ht="13.5" customHeight="1">
      <c r="A11" s="120">
        <v>4</v>
      </c>
      <c r="B11" s="202" t="s">
        <v>994</v>
      </c>
      <c r="C11" s="246">
        <v>0</v>
      </c>
      <c r="D11" s="246">
        <v>0</v>
      </c>
      <c r="E11" s="246">
        <v>0</v>
      </c>
      <c r="F11" s="246">
        <v>0</v>
      </c>
      <c r="G11" s="246">
        <v>0</v>
      </c>
      <c r="H11" s="246">
        <v>0</v>
      </c>
    </row>
    <row r="12" spans="1:8" ht="17.100000000000001" customHeight="1">
      <c r="A12" s="120">
        <v>5</v>
      </c>
      <c r="B12" s="202" t="s">
        <v>414</v>
      </c>
      <c r="C12" s="246">
        <v>0</v>
      </c>
      <c r="D12" s="246">
        <v>0</v>
      </c>
      <c r="E12" s="246">
        <v>0</v>
      </c>
      <c r="F12" s="246">
        <v>0</v>
      </c>
      <c r="G12" s="229">
        <v>65109.614020000001</v>
      </c>
      <c r="H12" s="229">
        <v>65109.614020000001</v>
      </c>
    </row>
    <row r="13" spans="1:8" ht="17.100000000000001" customHeight="1">
      <c r="A13" s="120">
        <v>6</v>
      </c>
      <c r="B13" s="245" t="s">
        <v>297</v>
      </c>
      <c r="C13" s="229">
        <v>252973.29364000005</v>
      </c>
      <c r="D13" s="229">
        <v>733857.94931000005</v>
      </c>
      <c r="E13" s="246">
        <v>0</v>
      </c>
      <c r="F13" s="229">
        <v>744526.67128000001</v>
      </c>
      <c r="G13" s="229">
        <v>65453.938199999997</v>
      </c>
      <c r="H13" s="229">
        <v>1796811.8524300002</v>
      </c>
    </row>
    <row r="14" spans="1:8" ht="17.100000000000001" customHeight="1">
      <c r="A14" s="120"/>
      <c r="B14" s="202" t="s">
        <v>415</v>
      </c>
      <c r="C14" s="229"/>
      <c r="D14" s="229"/>
      <c r="E14" s="246" t="s">
        <v>612</v>
      </c>
      <c r="F14" s="229"/>
      <c r="G14" s="229"/>
      <c r="H14" s="229"/>
    </row>
    <row r="15" spans="1:8" ht="17.100000000000001" customHeight="1">
      <c r="A15" s="120">
        <v>7</v>
      </c>
      <c r="B15" s="202" t="s">
        <v>416</v>
      </c>
      <c r="C15" s="229">
        <v>276151.60527</v>
      </c>
      <c r="D15" s="229">
        <v>919630.47126999998</v>
      </c>
      <c r="E15" s="246">
        <v>0</v>
      </c>
      <c r="F15" s="229">
        <v>411409.39078999998</v>
      </c>
      <c r="G15" s="229">
        <v>2232.48828</v>
      </c>
      <c r="H15" s="229">
        <v>1609423.9556099998</v>
      </c>
    </row>
    <row r="16" spans="1:8" ht="17.100000000000001" customHeight="1">
      <c r="A16" s="120">
        <v>8</v>
      </c>
      <c r="B16" s="202" t="s">
        <v>305</v>
      </c>
      <c r="C16" s="246">
        <v>0</v>
      </c>
      <c r="D16" s="246">
        <v>0</v>
      </c>
      <c r="E16" s="246">
        <v>0</v>
      </c>
      <c r="F16" s="246">
        <v>0</v>
      </c>
      <c r="G16" s="246">
        <v>0</v>
      </c>
      <c r="H16" s="246">
        <v>0</v>
      </c>
    </row>
    <row r="17" spans="1:8" ht="17.100000000000001" customHeight="1">
      <c r="A17" s="120">
        <v>9</v>
      </c>
      <c r="B17" s="202" t="s">
        <v>417</v>
      </c>
      <c r="C17" s="229">
        <v>276151.60527</v>
      </c>
      <c r="D17" s="229">
        <v>919630.47126999998</v>
      </c>
      <c r="E17" s="246">
        <v>0</v>
      </c>
      <c r="F17" s="229">
        <v>411409.39078999998</v>
      </c>
      <c r="G17" s="229">
        <v>2232.48828</v>
      </c>
      <c r="H17" s="229">
        <v>1609423.9556099998</v>
      </c>
    </row>
    <row r="18" spans="1:8" ht="17.100000000000001" customHeight="1">
      <c r="A18" s="120">
        <v>10</v>
      </c>
      <c r="B18" s="202" t="s">
        <v>418</v>
      </c>
      <c r="C18" s="246">
        <v>0</v>
      </c>
      <c r="D18" s="246">
        <v>0</v>
      </c>
      <c r="E18" s="246">
        <v>0</v>
      </c>
      <c r="F18" s="246">
        <v>0</v>
      </c>
      <c r="G18" s="246">
        <v>0</v>
      </c>
      <c r="H18" s="246">
        <v>0</v>
      </c>
    </row>
    <row r="19" spans="1:8" ht="17.100000000000001" customHeight="1">
      <c r="A19" s="120">
        <v>11</v>
      </c>
      <c r="B19" s="202" t="s">
        <v>419</v>
      </c>
      <c r="C19" s="229">
        <v>276151.60527</v>
      </c>
      <c r="D19" s="229">
        <v>919630.47126999998</v>
      </c>
      <c r="E19" s="246">
        <v>0</v>
      </c>
      <c r="F19" s="229">
        <v>411409.39078999998</v>
      </c>
      <c r="G19" s="229">
        <v>2232.48828</v>
      </c>
      <c r="H19" s="229">
        <v>1609423.9556099998</v>
      </c>
    </row>
    <row r="20" spans="1:8" ht="17.100000000000001" customHeight="1">
      <c r="A20" s="120"/>
      <c r="B20" s="202" t="s">
        <v>420</v>
      </c>
      <c r="C20" s="246" t="s">
        <v>612</v>
      </c>
      <c r="D20" s="246" t="s">
        <v>612</v>
      </c>
      <c r="E20" s="246" t="s">
        <v>612</v>
      </c>
      <c r="F20" s="246" t="s">
        <v>612</v>
      </c>
      <c r="G20" s="246" t="s">
        <v>612</v>
      </c>
      <c r="H20" s="246" t="s">
        <v>612</v>
      </c>
    </row>
    <row r="21" spans="1:8" ht="17.100000000000001" customHeight="1">
      <c r="A21" s="120">
        <v>12</v>
      </c>
      <c r="B21" s="202" t="s">
        <v>421</v>
      </c>
      <c r="C21" s="246">
        <v>0</v>
      </c>
      <c r="D21" s="246">
        <v>0</v>
      </c>
      <c r="E21" s="246">
        <v>0</v>
      </c>
      <c r="F21" s="246">
        <v>0</v>
      </c>
      <c r="G21" s="229">
        <v>12224</v>
      </c>
      <c r="H21" s="229">
        <v>12224</v>
      </c>
    </row>
    <row r="22" spans="1:8" ht="17.100000000000001" customHeight="1">
      <c r="A22" s="120">
        <v>13</v>
      </c>
      <c r="B22" s="202" t="s">
        <v>140</v>
      </c>
      <c r="C22" s="246">
        <v>0</v>
      </c>
      <c r="D22" s="246">
        <v>0</v>
      </c>
      <c r="E22" s="246">
        <v>0</v>
      </c>
      <c r="F22" s="246">
        <v>0</v>
      </c>
      <c r="G22" s="229">
        <v>-11629</v>
      </c>
      <c r="H22" s="229">
        <v>-11629</v>
      </c>
    </row>
    <row r="23" spans="1:8" ht="17.100000000000001" customHeight="1">
      <c r="A23" s="120">
        <v>14</v>
      </c>
      <c r="B23" s="202" t="s">
        <v>422</v>
      </c>
      <c r="C23" s="246">
        <v>0</v>
      </c>
      <c r="D23" s="246">
        <v>0</v>
      </c>
      <c r="E23" s="246">
        <v>0</v>
      </c>
      <c r="F23" s="246">
        <v>0</v>
      </c>
      <c r="G23" s="246"/>
      <c r="H23" s="246"/>
    </row>
    <row r="24" spans="1:8" ht="44.25" customHeight="1">
      <c r="A24" s="120">
        <v>15</v>
      </c>
      <c r="B24" s="202" t="s">
        <v>423</v>
      </c>
      <c r="C24" s="246">
        <v>0</v>
      </c>
      <c r="D24" s="246">
        <v>0</v>
      </c>
      <c r="E24" s="246">
        <v>0</v>
      </c>
      <c r="F24" s="246">
        <v>0</v>
      </c>
      <c r="G24" s="246">
        <v>0</v>
      </c>
      <c r="H24" s="246">
        <v>0</v>
      </c>
    </row>
    <row r="25" spans="1:8" ht="45.75" customHeight="1">
      <c r="A25" s="120">
        <v>16</v>
      </c>
      <c r="B25" s="202" t="s">
        <v>424</v>
      </c>
      <c r="C25" s="246">
        <v>0</v>
      </c>
      <c r="D25" s="246">
        <v>0</v>
      </c>
      <c r="E25" s="246">
        <v>0</v>
      </c>
      <c r="F25" s="246">
        <v>0</v>
      </c>
      <c r="G25" s="246">
        <v>0</v>
      </c>
      <c r="H25" s="246">
        <v>0</v>
      </c>
    </row>
    <row r="26" spans="1:8" ht="13.5" customHeight="1"/>
    <row r="27" spans="1:8" ht="13.5" customHeight="1"/>
    <row r="28" spans="1:8" ht="13.5" customHeight="1"/>
    <row r="29" spans="1:8" ht="13.5" customHeight="1"/>
    <row r="30" spans="1:8" ht="13.5" customHeight="1"/>
    <row r="31" spans="1:8" ht="13.5" customHeight="1"/>
    <row r="32" spans="1:8" ht="13.5" customHeight="1"/>
    <row r="33" ht="13.5" customHeight="1"/>
    <row r="106" spans="1:1">
      <c r="A106" s="143"/>
    </row>
    <row r="202" spans="4:4">
      <c r="D202" s="23"/>
    </row>
  </sheetData>
  <sheetProtection selectLockedCells="1" selectUnlockedCells="1"/>
  <mergeCells count="5">
    <mergeCell ref="H4:H5"/>
    <mergeCell ref="A4:A5"/>
    <mergeCell ref="B4:B5"/>
    <mergeCell ref="C4:E4"/>
    <mergeCell ref="G4:G5"/>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52.xml><?xml version="1.0" encoding="utf-8"?>
<worksheet xmlns="http://schemas.openxmlformats.org/spreadsheetml/2006/main" xmlns:r="http://schemas.openxmlformats.org/officeDocument/2006/relationships">
  <sheetPr>
    <tabColor rgb="FFFFFF00"/>
  </sheetPr>
  <dimension ref="A1:H203"/>
  <sheetViews>
    <sheetView zoomScale="120" zoomScaleNormal="120" workbookViewId="0">
      <selection activeCell="A2" sqref="A2:H2"/>
    </sheetView>
  </sheetViews>
  <sheetFormatPr defaultColWidth="10.75" defaultRowHeight="13.5"/>
  <cols>
    <col min="1" max="1" width="6" style="1" customWidth="1"/>
    <col min="2" max="2" width="26.75" style="1" customWidth="1"/>
    <col min="3" max="3" width="10.125" style="1" customWidth="1"/>
    <col min="4" max="4" width="8.625" style="1" bestFit="1" customWidth="1"/>
    <col min="5" max="5" width="8.125" style="1" customWidth="1"/>
    <col min="6" max="6" width="8.25" style="1" bestFit="1" customWidth="1"/>
    <col min="7" max="7" width="8.625" style="1" bestFit="1" customWidth="1"/>
    <col min="8" max="8" width="8.25" style="1" bestFit="1" customWidth="1"/>
  </cols>
  <sheetData>
    <row r="1" spans="1:8">
      <c r="A1" s="5"/>
      <c r="B1" s="5"/>
      <c r="C1" s="5"/>
      <c r="D1" s="5"/>
      <c r="E1" s="5"/>
      <c r="F1" s="5"/>
      <c r="G1" s="5"/>
      <c r="H1" s="5"/>
    </row>
    <row r="2" spans="1:8">
      <c r="A2" s="524" t="s">
        <v>830</v>
      </c>
      <c r="B2" s="524"/>
      <c r="C2" s="524"/>
      <c r="D2" s="524"/>
      <c r="E2" s="524"/>
      <c r="F2" s="524"/>
      <c r="G2" s="524"/>
      <c r="H2" s="524"/>
    </row>
    <row r="3" spans="1:8" ht="18" customHeight="1">
      <c r="A3" s="5"/>
      <c r="B3" s="5"/>
      <c r="C3" s="5"/>
      <c r="D3" s="5"/>
      <c r="E3" s="5"/>
      <c r="F3" s="5"/>
      <c r="G3" s="5"/>
      <c r="H3" s="75" t="s">
        <v>1008</v>
      </c>
    </row>
    <row r="4" spans="1:8" ht="18.75" customHeight="1">
      <c r="A4" s="559" t="s">
        <v>42</v>
      </c>
      <c r="B4" s="559" t="s">
        <v>1070</v>
      </c>
      <c r="C4" s="559" t="s">
        <v>568</v>
      </c>
      <c r="D4" s="559"/>
      <c r="E4" s="559"/>
      <c r="F4" s="559" t="s">
        <v>559</v>
      </c>
      <c r="G4" s="559"/>
      <c r="H4" s="559"/>
    </row>
    <row r="5" spans="1:8" ht="21" customHeight="1">
      <c r="A5" s="559"/>
      <c r="B5" s="559"/>
      <c r="C5" s="164" t="s">
        <v>137</v>
      </c>
      <c r="D5" s="164" t="s">
        <v>425</v>
      </c>
      <c r="E5" s="164" t="s">
        <v>1108</v>
      </c>
      <c r="F5" s="164" t="s">
        <v>137</v>
      </c>
      <c r="G5" s="164" t="s">
        <v>425</v>
      </c>
      <c r="H5" s="164" t="s">
        <v>1108</v>
      </c>
    </row>
    <row r="6" spans="1:8" ht="21" customHeight="1">
      <c r="A6" s="164">
        <v>1</v>
      </c>
      <c r="B6" s="164">
        <v>2</v>
      </c>
      <c r="C6" s="164">
        <v>3</v>
      </c>
      <c r="D6" s="164">
        <v>4</v>
      </c>
      <c r="E6" s="164">
        <v>5</v>
      </c>
      <c r="F6" s="164">
        <v>6</v>
      </c>
      <c r="G6" s="164">
        <v>7</v>
      </c>
      <c r="H6" s="164">
        <v>8</v>
      </c>
    </row>
    <row r="7" spans="1:8" ht="18" customHeight="1">
      <c r="A7" s="94">
        <v>1</v>
      </c>
      <c r="B7" s="94" t="s">
        <v>426</v>
      </c>
      <c r="C7" s="358">
        <v>493092</v>
      </c>
      <c r="D7" s="358">
        <v>8</v>
      </c>
      <c r="E7" s="358">
        <v>493100</v>
      </c>
      <c r="F7" s="358">
        <v>400963</v>
      </c>
      <c r="G7" s="305">
        <v>0</v>
      </c>
      <c r="H7" s="358">
        <f>F7</f>
        <v>400963</v>
      </c>
    </row>
    <row r="8" spans="1:8" ht="18" customHeight="1">
      <c r="A8" s="94">
        <v>2</v>
      </c>
      <c r="B8" s="94" t="s">
        <v>997</v>
      </c>
      <c r="C8" s="358">
        <v>34910</v>
      </c>
      <c r="D8" s="305">
        <v>0</v>
      </c>
      <c r="E8" s="358">
        <v>34910</v>
      </c>
      <c r="F8" s="358">
        <v>37517</v>
      </c>
      <c r="G8" s="305">
        <v>0</v>
      </c>
      <c r="H8" s="358">
        <v>37517</v>
      </c>
    </row>
    <row r="9" spans="1:8">
      <c r="A9" s="5"/>
      <c r="B9" s="5"/>
      <c r="C9" s="5"/>
      <c r="D9" s="5"/>
      <c r="E9" s="5"/>
      <c r="F9" s="5"/>
      <c r="G9" s="5"/>
      <c r="H9" s="5"/>
    </row>
    <row r="10" spans="1:8">
      <c r="A10" s="5"/>
      <c r="B10" s="5"/>
      <c r="C10" s="5"/>
      <c r="D10" s="5"/>
      <c r="E10" s="5"/>
      <c r="F10" s="5"/>
      <c r="G10" s="5"/>
      <c r="H10" s="5"/>
    </row>
    <row r="11" spans="1:8">
      <c r="A11" s="5"/>
      <c r="B11" s="5"/>
      <c r="C11" s="5"/>
      <c r="D11" s="5"/>
      <c r="E11" s="5"/>
      <c r="F11" s="5"/>
      <c r="G11" s="5"/>
      <c r="H11" s="5"/>
    </row>
    <row r="12" spans="1:8">
      <c r="A12" s="5"/>
      <c r="B12" s="5"/>
      <c r="C12" s="5"/>
      <c r="D12" s="5"/>
      <c r="E12" s="5"/>
      <c r="F12" s="5"/>
      <c r="G12" s="5"/>
      <c r="H12" s="5"/>
    </row>
    <row r="108" spans="1:1">
      <c r="A108" s="141" t="s">
        <v>1005</v>
      </c>
    </row>
    <row r="203" spans="4:4">
      <c r="D203" s="50"/>
    </row>
  </sheetData>
  <sheetProtection selectLockedCells="1" selectUnlockedCells="1"/>
  <mergeCells count="5">
    <mergeCell ref="A2:H2"/>
    <mergeCell ref="A4:A5"/>
    <mergeCell ref="B4:B5"/>
    <mergeCell ref="C4:E4"/>
    <mergeCell ref="F4:H4"/>
  </mergeCells>
  <phoneticPr fontId="59" type="noConversion"/>
  <pageMargins left="0.78740157480314965" right="0.15748031496062992" top="0.78740157480314965" bottom="0.27559055118110237" header="0.15748031496062992" footer="0.19685039370078741"/>
  <pageSetup paperSize="9" scale="90" firstPageNumber="0" orientation="portrait" horizontalDpi="300" verticalDpi="300" r:id="rId1"/>
  <headerFooter alignWithMargins="0"/>
</worksheet>
</file>

<file path=xl/worksheets/sheet53.xml><?xml version="1.0" encoding="utf-8"?>
<worksheet xmlns="http://schemas.openxmlformats.org/spreadsheetml/2006/main" xmlns:r="http://schemas.openxmlformats.org/officeDocument/2006/relationships">
  <sheetPr>
    <tabColor rgb="FFFFFF00"/>
  </sheetPr>
  <dimension ref="A1:J193"/>
  <sheetViews>
    <sheetView workbookViewId="0">
      <selection activeCell="C1" sqref="C1"/>
    </sheetView>
  </sheetViews>
  <sheetFormatPr defaultColWidth="10.75" defaultRowHeight="13.5"/>
  <cols>
    <col min="1" max="1" width="5.25" customWidth="1"/>
    <col min="2" max="2" width="14.375" customWidth="1"/>
  </cols>
  <sheetData>
    <row r="1" spans="1:10" ht="26.25" customHeight="1">
      <c r="A1" s="1"/>
      <c r="B1" s="1"/>
      <c r="C1" s="1"/>
      <c r="D1" s="1"/>
      <c r="E1" s="1"/>
      <c r="F1" s="1"/>
      <c r="G1" s="1"/>
      <c r="H1" s="1"/>
      <c r="I1" s="1"/>
      <c r="J1" s="1"/>
    </row>
    <row r="2" spans="1:10">
      <c r="A2" s="1" t="s">
        <v>831</v>
      </c>
      <c r="B2" s="32"/>
      <c r="C2" s="32"/>
      <c r="D2" s="32"/>
      <c r="E2" s="32"/>
      <c r="F2" s="32"/>
      <c r="G2" s="32"/>
      <c r="H2" s="32"/>
      <c r="I2" s="32"/>
      <c r="J2" s="32"/>
    </row>
    <row r="3" spans="1:10">
      <c r="A3" s="1"/>
      <c r="B3" s="1"/>
      <c r="C3" s="1"/>
      <c r="D3" s="1"/>
      <c r="E3" s="1"/>
      <c r="F3" s="1"/>
      <c r="G3" s="1"/>
      <c r="H3" s="1"/>
      <c r="I3" s="1"/>
      <c r="J3" s="60" t="s">
        <v>1008</v>
      </c>
    </row>
    <row r="4" spans="1:10" ht="20.25" customHeight="1">
      <c r="A4" s="560" t="s">
        <v>42</v>
      </c>
      <c r="B4" s="560" t="s">
        <v>427</v>
      </c>
      <c r="C4" s="560" t="s">
        <v>568</v>
      </c>
      <c r="D4" s="560"/>
      <c r="E4" s="560"/>
      <c r="F4" s="560"/>
      <c r="G4" s="560" t="s">
        <v>559</v>
      </c>
      <c r="H4" s="560"/>
      <c r="I4" s="560"/>
      <c r="J4" s="560"/>
    </row>
    <row r="5" spans="1:10" ht="52.5" customHeight="1">
      <c r="A5" s="560"/>
      <c r="B5" s="560"/>
      <c r="C5" s="124" t="s">
        <v>428</v>
      </c>
      <c r="D5" s="124" t="s">
        <v>429</v>
      </c>
      <c r="E5" s="124" t="s">
        <v>430</v>
      </c>
      <c r="F5" s="124" t="s">
        <v>431</v>
      </c>
      <c r="G5" s="124" t="s">
        <v>428</v>
      </c>
      <c r="H5" s="124" t="s">
        <v>429</v>
      </c>
      <c r="I5" s="124" t="s">
        <v>430</v>
      </c>
      <c r="J5" s="124" t="s">
        <v>431</v>
      </c>
    </row>
    <row r="6" spans="1:10" ht="18" customHeight="1">
      <c r="A6" s="124">
        <v>1</v>
      </c>
      <c r="B6" s="124">
        <v>2</v>
      </c>
      <c r="C6" s="124">
        <v>3</v>
      </c>
      <c r="D6" s="124">
        <v>4</v>
      </c>
      <c r="E6" s="124">
        <v>5</v>
      </c>
      <c r="F6" s="124">
        <v>6</v>
      </c>
      <c r="G6" s="124">
        <v>7</v>
      </c>
      <c r="H6" s="124">
        <v>8</v>
      </c>
      <c r="I6" s="124">
        <v>9</v>
      </c>
      <c r="J6" s="124">
        <v>10</v>
      </c>
    </row>
    <row r="7" spans="1:10" ht="18" customHeight="1">
      <c r="A7" s="123">
        <v>1</v>
      </c>
      <c r="B7" s="123" t="s">
        <v>432</v>
      </c>
      <c r="C7" s="247">
        <v>586868.57999999996</v>
      </c>
      <c r="D7" s="247">
        <v>588197</v>
      </c>
      <c r="E7" s="247" t="s">
        <v>1014</v>
      </c>
      <c r="F7" s="247">
        <f>C7-D7</f>
        <v>-1328.4200000000419</v>
      </c>
      <c r="G7" s="247">
        <v>766880</v>
      </c>
      <c r="H7" s="247">
        <v>769226</v>
      </c>
      <c r="I7" s="247" t="s">
        <v>1014</v>
      </c>
      <c r="J7" s="247">
        <v>-2346</v>
      </c>
    </row>
    <row r="8" spans="1:10" ht="18" customHeight="1">
      <c r="A8" s="123">
        <v>2</v>
      </c>
      <c r="B8" s="123" t="s">
        <v>433</v>
      </c>
      <c r="C8" s="247">
        <v>128551.22</v>
      </c>
      <c r="D8" s="247">
        <v>127440.94</v>
      </c>
      <c r="E8" s="247" t="s">
        <v>1014</v>
      </c>
      <c r="F8" s="247">
        <f>C8-D8</f>
        <v>1110.2799999999988</v>
      </c>
      <c r="G8" s="247">
        <v>161071</v>
      </c>
      <c r="H8" s="247">
        <v>159745</v>
      </c>
      <c r="I8" s="247" t="s">
        <v>1014</v>
      </c>
      <c r="J8" s="247">
        <v>1326</v>
      </c>
    </row>
    <row r="9" spans="1:10" ht="18" customHeight="1">
      <c r="A9" s="123">
        <v>3</v>
      </c>
      <c r="B9" s="123" t="s">
        <v>434</v>
      </c>
      <c r="C9" s="247" t="s">
        <v>1014</v>
      </c>
      <c r="D9" s="247" t="s">
        <v>1014</v>
      </c>
      <c r="E9" s="247" t="s">
        <v>1014</v>
      </c>
      <c r="F9" s="247" t="s">
        <v>1014</v>
      </c>
      <c r="G9" s="247" t="s">
        <v>1014</v>
      </c>
      <c r="H9" s="247" t="s">
        <v>1014</v>
      </c>
      <c r="I9" s="247" t="s">
        <v>1014</v>
      </c>
      <c r="J9" s="247" t="s">
        <v>1014</v>
      </c>
    </row>
    <row r="10" spans="1:10" ht="18" customHeight="1">
      <c r="A10" s="123">
        <v>4</v>
      </c>
      <c r="B10" s="123" t="s">
        <v>315</v>
      </c>
      <c r="C10" s="247">
        <v>17986.919999999998</v>
      </c>
      <c r="D10" s="247">
        <v>11952.25</v>
      </c>
      <c r="E10" s="247" t="s">
        <v>1014</v>
      </c>
      <c r="F10" s="247">
        <f>C10-D10</f>
        <v>6034.6699999999983</v>
      </c>
      <c r="G10" s="247">
        <v>8058</v>
      </c>
      <c r="H10" s="247">
        <v>5826</v>
      </c>
      <c r="I10" s="247" t="s">
        <v>1014</v>
      </c>
      <c r="J10" s="247">
        <v>2232</v>
      </c>
    </row>
    <row r="11" spans="1:10" ht="18" customHeight="1">
      <c r="A11" s="123">
        <v>5</v>
      </c>
      <c r="B11" s="123" t="s">
        <v>69</v>
      </c>
      <c r="C11" s="247">
        <f>SUM(C7:C10)</f>
        <v>733406.71999999997</v>
      </c>
      <c r="D11" s="247">
        <f>SUM(D7:D10)</f>
        <v>727590.19</v>
      </c>
      <c r="E11" s="247" t="s">
        <v>1014</v>
      </c>
      <c r="F11" s="247">
        <f>SUM(F7:F10)</f>
        <v>5816.5299999999552</v>
      </c>
      <c r="G11" s="247">
        <v>936009</v>
      </c>
      <c r="H11" s="247">
        <v>934797</v>
      </c>
      <c r="I11" s="247" t="s">
        <v>1014</v>
      </c>
      <c r="J11" s="247">
        <v>1212</v>
      </c>
    </row>
    <row r="98" spans="1:1">
      <c r="A98" s="141" t="s">
        <v>1005</v>
      </c>
    </row>
    <row r="193" spans="4:4">
      <c r="D193" s="139"/>
    </row>
  </sheetData>
  <sheetProtection selectLockedCells="1" selectUnlockedCells="1"/>
  <mergeCells count="4">
    <mergeCell ref="A4:A5"/>
    <mergeCell ref="B4:B5"/>
    <mergeCell ref="C4:F4"/>
    <mergeCell ref="G4:J4"/>
  </mergeCells>
  <phoneticPr fontId="59" type="noConversion"/>
  <pageMargins left="0.78740157480314965"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54.xml><?xml version="1.0" encoding="utf-8"?>
<worksheet xmlns="http://schemas.openxmlformats.org/spreadsheetml/2006/main" xmlns:r="http://schemas.openxmlformats.org/officeDocument/2006/relationships">
  <sheetPr>
    <tabColor rgb="FFFFFF00"/>
  </sheetPr>
  <dimension ref="A1:F194"/>
  <sheetViews>
    <sheetView zoomScaleNormal="85" workbookViewId="0">
      <selection activeCell="J14" sqref="J14"/>
    </sheetView>
  </sheetViews>
  <sheetFormatPr defaultColWidth="10.75" defaultRowHeight="13.5"/>
  <cols>
    <col min="1" max="1" width="5" customWidth="1"/>
    <col min="2" max="2" width="29.5" customWidth="1"/>
  </cols>
  <sheetData>
    <row r="1" spans="1:6">
      <c r="A1" s="1"/>
      <c r="B1" s="1"/>
      <c r="C1" s="1"/>
      <c r="D1" s="1"/>
      <c r="E1" s="1"/>
      <c r="F1" s="1"/>
    </row>
    <row r="2" spans="1:6" ht="12.95" customHeight="1">
      <c r="A2" s="528" t="s">
        <v>832</v>
      </c>
      <c r="B2" s="528"/>
      <c r="C2" s="528"/>
      <c r="D2" s="528"/>
      <c r="E2" s="528"/>
      <c r="F2" s="528"/>
    </row>
    <row r="3" spans="1:6" ht="51.75" customHeight="1">
      <c r="A3" s="528"/>
      <c r="B3" s="528"/>
      <c r="C3" s="528"/>
      <c r="D3" s="528"/>
      <c r="E3" s="528"/>
      <c r="F3" s="528"/>
    </row>
    <row r="4" spans="1:6" ht="12" customHeight="1">
      <c r="A4" s="45"/>
      <c r="B4" s="45"/>
      <c r="C4" s="45"/>
      <c r="D4" s="45"/>
      <c r="E4" s="45"/>
      <c r="F4" s="45"/>
    </row>
    <row r="5" spans="1:6" ht="20.25" customHeight="1">
      <c r="F5" s="60" t="s">
        <v>1008</v>
      </c>
    </row>
    <row r="6" spans="1:6" ht="33" customHeight="1">
      <c r="A6" s="561" t="s">
        <v>42</v>
      </c>
      <c r="B6" s="561" t="s">
        <v>1070</v>
      </c>
      <c r="C6" s="561" t="s">
        <v>568</v>
      </c>
      <c r="D6" s="561"/>
      <c r="E6" s="561" t="s">
        <v>559</v>
      </c>
      <c r="F6" s="561"/>
    </row>
    <row r="7" spans="1:6" ht="23.85" customHeight="1">
      <c r="A7" s="561"/>
      <c r="B7" s="561"/>
      <c r="C7" s="561" t="s">
        <v>435</v>
      </c>
      <c r="D7" s="561" t="s">
        <v>436</v>
      </c>
      <c r="E7" s="561" t="s">
        <v>435</v>
      </c>
      <c r="F7" s="561" t="s">
        <v>436</v>
      </c>
    </row>
    <row r="8" spans="1:6" ht="23.25" customHeight="1">
      <c r="A8" s="561"/>
      <c r="B8" s="561"/>
      <c r="C8" s="561"/>
      <c r="D8" s="561"/>
      <c r="E8" s="561"/>
      <c r="F8" s="561"/>
    </row>
    <row r="9" spans="1:6" ht="17.100000000000001" customHeight="1">
      <c r="A9" s="436">
        <v>1</v>
      </c>
      <c r="B9" s="436">
        <v>2</v>
      </c>
      <c r="C9" s="436">
        <v>3</v>
      </c>
      <c r="D9" s="436">
        <v>4</v>
      </c>
      <c r="E9" s="436">
        <v>5</v>
      </c>
      <c r="F9" s="436">
        <v>6</v>
      </c>
    </row>
    <row r="10" spans="1:6" ht="17.100000000000001" customHeight="1">
      <c r="A10" s="437">
        <v>1</v>
      </c>
      <c r="B10" s="437" t="s">
        <v>437</v>
      </c>
      <c r="C10" s="438">
        <v>-66.400000000000006</v>
      </c>
      <c r="D10" s="438">
        <v>-66.400000000000006</v>
      </c>
      <c r="E10" s="439">
        <v>-117.28</v>
      </c>
      <c r="F10" s="439">
        <v>-117.28</v>
      </c>
    </row>
    <row r="11" spans="1:6" ht="17.100000000000001" customHeight="1">
      <c r="A11" s="437">
        <v>2</v>
      </c>
      <c r="B11" s="437" t="s">
        <v>438</v>
      </c>
      <c r="C11" s="438">
        <v>66.400000000000006</v>
      </c>
      <c r="D11" s="438">
        <v>66.400000000000006</v>
      </c>
      <c r="E11" s="439">
        <v>117.28</v>
      </c>
      <c r="F11" s="439">
        <v>117.28</v>
      </c>
    </row>
    <row r="12" spans="1:6" ht="17.100000000000001" customHeight="1">
      <c r="A12" s="437">
        <v>3</v>
      </c>
      <c r="B12" s="437" t="s">
        <v>439</v>
      </c>
      <c r="C12" s="438">
        <v>55.5</v>
      </c>
      <c r="D12" s="438">
        <v>55.5</v>
      </c>
      <c r="E12" s="439">
        <v>66.3</v>
      </c>
      <c r="F12" s="439">
        <v>66.3</v>
      </c>
    </row>
    <row r="13" spans="1:6" ht="17.100000000000001" customHeight="1">
      <c r="A13" s="437">
        <v>4</v>
      </c>
      <c r="B13" s="437" t="s">
        <v>440</v>
      </c>
      <c r="C13" s="438">
        <v>-55.5</v>
      </c>
      <c r="D13" s="438">
        <v>-55.5</v>
      </c>
      <c r="E13" s="439">
        <v>-66.3</v>
      </c>
      <c r="F13" s="439">
        <v>-66.3</v>
      </c>
    </row>
    <row r="14" spans="1:6" ht="17.100000000000001" customHeight="1">
      <c r="A14" s="437">
        <v>5</v>
      </c>
      <c r="B14" s="437" t="s">
        <v>441</v>
      </c>
      <c r="C14" s="438" t="s">
        <v>1014</v>
      </c>
      <c r="D14" s="438" t="s">
        <v>1014</v>
      </c>
      <c r="E14" s="439" t="s">
        <v>1014</v>
      </c>
      <c r="F14" s="439" t="s">
        <v>1014</v>
      </c>
    </row>
    <row r="15" spans="1:6" ht="17.100000000000001" customHeight="1">
      <c r="A15" s="437">
        <v>6</v>
      </c>
      <c r="B15" s="437" t="s">
        <v>442</v>
      </c>
      <c r="C15" s="438" t="s">
        <v>1014</v>
      </c>
      <c r="D15" s="438" t="s">
        <v>1014</v>
      </c>
      <c r="E15" s="439" t="s">
        <v>1014</v>
      </c>
      <c r="F15" s="439" t="s">
        <v>1014</v>
      </c>
    </row>
    <row r="16" spans="1:6" ht="32.25" customHeight="1">
      <c r="A16" s="437">
        <v>7</v>
      </c>
      <c r="B16" s="437" t="s">
        <v>443</v>
      </c>
      <c r="C16" s="438">
        <v>301.75</v>
      </c>
      <c r="D16" s="438">
        <v>301.75</v>
      </c>
      <c r="E16" s="439">
        <v>111.59</v>
      </c>
      <c r="F16" s="439">
        <v>111.59</v>
      </c>
    </row>
    <row r="17" spans="1:6" ht="37.5" customHeight="1">
      <c r="A17" s="437">
        <v>8</v>
      </c>
      <c r="B17" s="437" t="s">
        <v>444</v>
      </c>
      <c r="C17" s="438">
        <v>-301.75</v>
      </c>
      <c r="D17" s="438">
        <v>-301.75</v>
      </c>
      <c r="E17" s="439">
        <v>-111.59</v>
      </c>
      <c r="F17" s="439">
        <v>-111.59</v>
      </c>
    </row>
    <row r="99" spans="1:1">
      <c r="A99" s="141" t="s">
        <v>1005</v>
      </c>
    </row>
    <row r="194" spans="4:4">
      <c r="D194" s="139"/>
    </row>
  </sheetData>
  <sheetProtection selectLockedCells="1" selectUnlockedCells="1"/>
  <mergeCells count="9">
    <mergeCell ref="A2:F3"/>
    <mergeCell ref="A6:A8"/>
    <mergeCell ref="B6:B8"/>
    <mergeCell ref="C6:D6"/>
    <mergeCell ref="E6:F6"/>
    <mergeCell ref="C7:C8"/>
    <mergeCell ref="D7:D8"/>
    <mergeCell ref="E7:E8"/>
    <mergeCell ref="F7:F8"/>
  </mergeCells>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55.xml><?xml version="1.0" encoding="utf-8"?>
<worksheet xmlns="http://schemas.openxmlformats.org/spreadsheetml/2006/main" xmlns:r="http://schemas.openxmlformats.org/officeDocument/2006/relationships">
  <sheetPr>
    <tabColor rgb="FFFFFF00"/>
  </sheetPr>
  <dimension ref="A1:F193"/>
  <sheetViews>
    <sheetView workbookViewId="0">
      <selection activeCell="G4" sqref="G4"/>
    </sheetView>
  </sheetViews>
  <sheetFormatPr defaultColWidth="10.75" defaultRowHeight="13.5"/>
  <cols>
    <col min="1" max="1" width="5.75" customWidth="1"/>
    <col min="2" max="2" width="30.625" customWidth="1"/>
  </cols>
  <sheetData>
    <row r="1" spans="1:6">
      <c r="A1" s="1"/>
      <c r="B1" s="1"/>
      <c r="C1" s="1"/>
      <c r="D1" s="1"/>
      <c r="E1" s="1"/>
      <c r="F1" s="1"/>
    </row>
    <row r="2" spans="1:6" ht="47.25" customHeight="1">
      <c r="A2" s="528" t="s">
        <v>833</v>
      </c>
      <c r="B2" s="528"/>
      <c r="C2" s="528"/>
      <c r="D2" s="528"/>
      <c r="E2" s="528"/>
      <c r="F2" s="528"/>
    </row>
    <row r="3" spans="1:6" ht="16.5" customHeight="1">
      <c r="A3" s="45"/>
      <c r="B3" s="45"/>
      <c r="C3" s="45"/>
      <c r="D3" s="45"/>
      <c r="E3" s="45"/>
      <c r="F3" s="60" t="s">
        <v>1008</v>
      </c>
    </row>
    <row r="4" spans="1:6" ht="45.75" customHeight="1">
      <c r="A4" s="561" t="s">
        <v>42</v>
      </c>
      <c r="B4" s="561" t="s">
        <v>1070</v>
      </c>
      <c r="C4" s="561" t="s">
        <v>573</v>
      </c>
      <c r="D4" s="561"/>
      <c r="E4" s="561" t="s">
        <v>565</v>
      </c>
      <c r="F4" s="561"/>
    </row>
    <row r="5" spans="1:6" ht="55.5" customHeight="1">
      <c r="A5" s="561"/>
      <c r="B5" s="561"/>
      <c r="C5" s="436" t="s">
        <v>435</v>
      </c>
      <c r="D5" s="436" t="s">
        <v>436</v>
      </c>
      <c r="E5" s="436" t="s">
        <v>435</v>
      </c>
      <c r="F5" s="436" t="s">
        <v>436</v>
      </c>
    </row>
    <row r="6" spans="1:6" ht="17.100000000000001" customHeight="1">
      <c r="A6" s="436">
        <v>1</v>
      </c>
      <c r="B6" s="436">
        <v>2</v>
      </c>
      <c r="C6" s="436">
        <v>3</v>
      </c>
      <c r="D6" s="436">
        <v>4</v>
      </c>
      <c r="E6" s="436">
        <v>5</v>
      </c>
      <c r="F6" s="436">
        <v>6</v>
      </c>
    </row>
    <row r="7" spans="1:6" ht="17.100000000000001" customHeight="1">
      <c r="A7" s="437">
        <v>1</v>
      </c>
      <c r="B7" s="437" t="s">
        <v>437</v>
      </c>
      <c r="C7" s="438">
        <v>-66.400000000000006</v>
      </c>
      <c r="D7" s="438">
        <v>-66.400000000000006</v>
      </c>
      <c r="E7" s="440">
        <v>-117.24</v>
      </c>
      <c r="F7" s="440">
        <v>-117.24</v>
      </c>
    </row>
    <row r="8" spans="1:6" ht="17.100000000000001" customHeight="1">
      <c r="A8" s="437">
        <v>2</v>
      </c>
      <c r="B8" s="437" t="s">
        <v>438</v>
      </c>
      <c r="C8" s="438">
        <v>66.400000000000006</v>
      </c>
      <c r="D8" s="438">
        <v>66.400000000000006</v>
      </c>
      <c r="E8" s="440">
        <v>117.24</v>
      </c>
      <c r="F8" s="440">
        <v>117.24</v>
      </c>
    </row>
    <row r="9" spans="1:6" ht="17.100000000000001" customHeight="1">
      <c r="A9" s="437">
        <v>3</v>
      </c>
      <c r="B9" s="437" t="s">
        <v>439</v>
      </c>
      <c r="C9" s="438">
        <v>53.38</v>
      </c>
      <c r="D9" s="438">
        <v>53.38</v>
      </c>
      <c r="E9" s="440">
        <v>64.62</v>
      </c>
      <c r="F9" s="440">
        <v>64.62</v>
      </c>
    </row>
    <row r="10" spans="1:6" ht="17.100000000000001" customHeight="1">
      <c r="A10" s="437">
        <v>4</v>
      </c>
      <c r="B10" s="437" t="s">
        <v>440</v>
      </c>
      <c r="C10" s="438">
        <v>-53.38</v>
      </c>
      <c r="D10" s="438">
        <v>-53.38</v>
      </c>
      <c r="E10" s="440">
        <v>-64.62</v>
      </c>
      <c r="F10" s="440">
        <v>-64.62</v>
      </c>
    </row>
    <row r="11" spans="1:6" ht="17.100000000000001" customHeight="1">
      <c r="A11" s="437">
        <v>5</v>
      </c>
      <c r="B11" s="437" t="s">
        <v>441</v>
      </c>
      <c r="C11" s="438" t="s">
        <v>1014</v>
      </c>
      <c r="D11" s="438" t="s">
        <v>1014</v>
      </c>
      <c r="E11" s="440" t="s">
        <v>1014</v>
      </c>
      <c r="F11" s="440" t="s">
        <v>1014</v>
      </c>
    </row>
    <row r="12" spans="1:6" ht="17.100000000000001" customHeight="1">
      <c r="A12" s="437">
        <v>6</v>
      </c>
      <c r="B12" s="437" t="s">
        <v>442</v>
      </c>
      <c r="C12" s="438" t="s">
        <v>1014</v>
      </c>
      <c r="D12" s="438" t="s">
        <v>1014</v>
      </c>
      <c r="E12" s="440" t="s">
        <v>1014</v>
      </c>
      <c r="F12" s="440" t="s">
        <v>1014</v>
      </c>
    </row>
    <row r="13" spans="1:6" ht="30" customHeight="1">
      <c r="A13" s="437">
        <v>7</v>
      </c>
      <c r="B13" s="437" t="s">
        <v>443</v>
      </c>
      <c r="C13" s="438">
        <v>309.32</v>
      </c>
      <c r="D13" s="438">
        <v>309.32</v>
      </c>
      <c r="E13" s="440">
        <v>109.14</v>
      </c>
      <c r="F13" s="440">
        <v>109.14</v>
      </c>
    </row>
    <row r="14" spans="1:6" ht="30" customHeight="1">
      <c r="A14" s="437">
        <v>8</v>
      </c>
      <c r="B14" s="437" t="s">
        <v>444</v>
      </c>
      <c r="C14" s="438">
        <v>-309.32</v>
      </c>
      <c r="D14" s="438">
        <v>-309.32</v>
      </c>
      <c r="E14" s="440">
        <v>-109.14</v>
      </c>
      <c r="F14" s="440">
        <v>-109.14</v>
      </c>
    </row>
    <row r="17" spans="2:2">
      <c r="B17" s="82"/>
    </row>
    <row r="98" spans="1:1">
      <c r="A98" s="141" t="s">
        <v>1005</v>
      </c>
    </row>
    <row r="193" spans="4:4">
      <c r="D193" s="139"/>
    </row>
  </sheetData>
  <sheetProtection selectLockedCells="1" selectUnlockedCells="1"/>
  <mergeCells count="5">
    <mergeCell ref="A2:F2"/>
    <mergeCell ref="A4:A5"/>
    <mergeCell ref="B4:B5"/>
    <mergeCell ref="C4:D4"/>
    <mergeCell ref="E4:F4"/>
  </mergeCells>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sheetPr>
    <tabColor rgb="FFFFFF00"/>
  </sheetPr>
  <dimension ref="A1:H203"/>
  <sheetViews>
    <sheetView zoomScale="76" zoomScaleNormal="76" workbookViewId="0">
      <selection activeCell="B8" sqref="B8"/>
    </sheetView>
  </sheetViews>
  <sheetFormatPr defaultColWidth="10.75" defaultRowHeight="13.5"/>
  <cols>
    <col min="1" max="1" width="5" customWidth="1"/>
    <col min="2" max="2" width="45.5" customWidth="1"/>
    <col min="3" max="3" width="9.25" customWidth="1"/>
    <col min="5" max="5" width="9.625" customWidth="1"/>
    <col min="7" max="7" width="6.625" customWidth="1"/>
  </cols>
  <sheetData>
    <row r="1" spans="1:8">
      <c r="A1" s="1"/>
      <c r="B1" s="1"/>
      <c r="C1" s="1"/>
      <c r="D1" s="1"/>
      <c r="E1" s="1"/>
      <c r="F1" s="1"/>
      <c r="G1" s="1"/>
      <c r="H1" s="1"/>
    </row>
    <row r="2" spans="1:8">
      <c r="A2" s="1" t="s">
        <v>834</v>
      </c>
      <c r="B2" s="1"/>
      <c r="C2" s="1"/>
      <c r="D2" s="1"/>
      <c r="E2" s="1"/>
      <c r="F2" s="1"/>
      <c r="G2" s="1"/>
      <c r="H2" s="1"/>
    </row>
    <row r="3" spans="1:8">
      <c r="A3" s="32"/>
      <c r="B3" s="1"/>
      <c r="C3" s="1"/>
      <c r="D3" s="1"/>
      <c r="E3" s="1"/>
      <c r="F3" s="1"/>
      <c r="G3" s="1"/>
      <c r="H3" s="60" t="s">
        <v>1008</v>
      </c>
    </row>
    <row r="4" spans="1:8" ht="45" customHeight="1">
      <c r="A4" s="95" t="s">
        <v>837</v>
      </c>
      <c r="B4" s="95" t="s">
        <v>1070</v>
      </c>
      <c r="C4" s="95" t="s">
        <v>445</v>
      </c>
      <c r="D4" s="95" t="s">
        <v>446</v>
      </c>
      <c r="E4" s="95" t="s">
        <v>447</v>
      </c>
      <c r="F4" s="95" t="s">
        <v>448</v>
      </c>
      <c r="G4" s="95" t="s">
        <v>836</v>
      </c>
      <c r="H4" s="95" t="s">
        <v>69</v>
      </c>
    </row>
    <row r="5" spans="1:8">
      <c r="A5" s="95">
        <v>1</v>
      </c>
      <c r="B5" s="95">
        <v>2</v>
      </c>
      <c r="C5" s="95">
        <v>3</v>
      </c>
      <c r="D5" s="95">
        <v>4</v>
      </c>
      <c r="E5" s="95">
        <v>5</v>
      </c>
      <c r="F5" s="95">
        <v>6</v>
      </c>
      <c r="G5" s="95">
        <v>7</v>
      </c>
      <c r="H5" s="95">
        <v>8</v>
      </c>
    </row>
    <row r="6" spans="1:8">
      <c r="A6" s="255"/>
      <c r="B6" s="562" t="s">
        <v>568</v>
      </c>
      <c r="C6" s="563"/>
      <c r="D6" s="563"/>
      <c r="E6" s="563"/>
      <c r="F6" s="563"/>
      <c r="G6" s="563"/>
      <c r="H6" s="564"/>
    </row>
    <row r="7" spans="1:8">
      <c r="A7" s="96">
        <v>1</v>
      </c>
      <c r="B7" s="359" t="s">
        <v>763</v>
      </c>
      <c r="C7" s="360">
        <f>1113936.346-3685</f>
        <v>1110251.3459999999</v>
      </c>
      <c r="D7" s="360">
        <v>186087.53399999999</v>
      </c>
      <c r="E7" s="360">
        <v>576715.29799999995</v>
      </c>
      <c r="F7" s="360">
        <v>150146.53599999999</v>
      </c>
      <c r="G7" s="361">
        <v>0</v>
      </c>
      <c r="H7" s="176">
        <f>SUM(C7:G7)</f>
        <v>2023200.7139999999</v>
      </c>
    </row>
    <row r="8" spans="1:8">
      <c r="A8" s="96">
        <v>2</v>
      </c>
      <c r="B8" s="359" t="s">
        <v>764</v>
      </c>
      <c r="C8" s="360">
        <v>521359.09100000001</v>
      </c>
      <c r="D8" s="360">
        <v>783704.47100000002</v>
      </c>
      <c r="E8" s="360">
        <v>543129.29599999997</v>
      </c>
      <c r="F8" s="360">
        <v>72216.816999999995</v>
      </c>
      <c r="G8" s="361">
        <v>0</v>
      </c>
      <c r="H8" s="176">
        <f>SUM(C8:G8)</f>
        <v>1920409.675</v>
      </c>
    </row>
    <row r="9" spans="1:8" ht="33.75" customHeight="1">
      <c r="A9" s="96">
        <v>3</v>
      </c>
      <c r="B9" s="96" t="s">
        <v>574</v>
      </c>
      <c r="C9" s="176">
        <f>C7-C8</f>
        <v>588892.25499999989</v>
      </c>
      <c r="D9" s="176">
        <f>D7-D8</f>
        <v>-597616.93700000003</v>
      </c>
      <c r="E9" s="176">
        <f>E7-E8</f>
        <v>33586.001999999979</v>
      </c>
      <c r="F9" s="176">
        <f>F7-F8</f>
        <v>77929.718999999997</v>
      </c>
      <c r="G9" s="361">
        <v>0</v>
      </c>
      <c r="H9" s="176">
        <f>H7-H8</f>
        <v>102791.03899999987</v>
      </c>
    </row>
    <row r="10" spans="1:8">
      <c r="A10" s="255"/>
      <c r="B10" s="562" t="s">
        <v>559</v>
      </c>
      <c r="C10" s="563"/>
      <c r="D10" s="563"/>
      <c r="E10" s="563"/>
      <c r="F10" s="563"/>
      <c r="G10" s="563"/>
      <c r="H10" s="564"/>
    </row>
    <row r="11" spans="1:8" ht="17.100000000000001" customHeight="1">
      <c r="A11" s="96">
        <v>4</v>
      </c>
      <c r="B11" s="359" t="s">
        <v>763</v>
      </c>
      <c r="C11" s="360">
        <v>687674.18958000001</v>
      </c>
      <c r="D11" s="360">
        <v>198377.63401000001</v>
      </c>
      <c r="E11" s="360">
        <v>482652.69092999998</v>
      </c>
      <c r="F11" s="360">
        <v>232277.85</v>
      </c>
      <c r="G11" s="361">
        <v>0</v>
      </c>
      <c r="H11" s="360">
        <v>1600982.3645200001</v>
      </c>
    </row>
    <row r="12" spans="1:8" ht="17.100000000000001" customHeight="1">
      <c r="A12" s="96">
        <v>5</v>
      </c>
      <c r="B12" s="359" t="s">
        <v>764</v>
      </c>
      <c r="C12" s="360">
        <v>346434.98800000001</v>
      </c>
      <c r="D12" s="360">
        <v>528053.06000000006</v>
      </c>
      <c r="E12" s="360">
        <v>286811.44803999999</v>
      </c>
      <c r="F12" s="360">
        <v>307564.29055999999</v>
      </c>
      <c r="G12" s="361">
        <v>0</v>
      </c>
      <c r="H12" s="360">
        <v>1468863.7866000002</v>
      </c>
    </row>
    <row r="13" spans="1:8" ht="49.5" customHeight="1">
      <c r="A13" s="96">
        <v>6</v>
      </c>
      <c r="B13" s="96" t="s">
        <v>566</v>
      </c>
      <c r="C13" s="360">
        <v>341239.20157999999</v>
      </c>
      <c r="D13" s="360">
        <v>-329675.42599000002</v>
      </c>
      <c r="E13" s="360">
        <v>195841.24288999999</v>
      </c>
      <c r="F13" s="360">
        <v>-75286.440559999988</v>
      </c>
      <c r="G13" s="361">
        <v>0</v>
      </c>
      <c r="H13" s="360">
        <v>132118.57791999984</v>
      </c>
    </row>
    <row r="14" spans="1:8" s="257" customFormat="1" ht="24" customHeight="1">
      <c r="A14" s="568" t="s">
        <v>695</v>
      </c>
      <c r="B14" s="568"/>
      <c r="C14" s="568"/>
      <c r="D14" s="568"/>
      <c r="E14" s="568"/>
      <c r="F14" s="568"/>
      <c r="G14" s="568"/>
      <c r="H14" s="568"/>
    </row>
    <row r="15" spans="1:8" ht="12.75" hidden="1" customHeight="1">
      <c r="A15" s="531"/>
      <c r="B15" s="531"/>
      <c r="C15" s="531"/>
      <c r="D15" s="531"/>
      <c r="E15" s="531"/>
      <c r="F15" s="531"/>
      <c r="G15" s="531"/>
      <c r="H15" s="531"/>
    </row>
    <row r="16" spans="1:8">
      <c r="A16" s="1"/>
      <c r="B16" s="1"/>
      <c r="C16" s="1"/>
      <c r="D16" s="1"/>
      <c r="E16" s="1"/>
      <c r="F16" s="1"/>
      <c r="G16" s="1"/>
      <c r="H16" s="1"/>
    </row>
    <row r="17" spans="1:8">
      <c r="A17" s="567" t="s">
        <v>683</v>
      </c>
      <c r="B17" s="567"/>
      <c r="C17" s="567"/>
      <c r="D17" s="567"/>
      <c r="E17" s="567"/>
      <c r="F17" s="567"/>
      <c r="G17" s="567"/>
      <c r="H17" s="567"/>
    </row>
    <row r="18" spans="1:8">
      <c r="A18" s="362"/>
      <c r="B18" s="362"/>
      <c r="C18" s="362"/>
      <c r="D18" s="362"/>
      <c r="E18" s="362"/>
      <c r="F18" s="362"/>
      <c r="G18" s="362"/>
      <c r="H18" s="362"/>
    </row>
    <row r="19" spans="1:8" ht="45" customHeight="1">
      <c r="A19" s="95" t="s">
        <v>52</v>
      </c>
      <c r="B19" s="95" t="s">
        <v>1009</v>
      </c>
      <c r="C19" s="95" t="s">
        <v>684</v>
      </c>
      <c r="D19" s="95" t="s">
        <v>685</v>
      </c>
      <c r="E19" s="95" t="s">
        <v>686</v>
      </c>
      <c r="F19" s="95" t="s">
        <v>687</v>
      </c>
      <c r="G19" s="95" t="s">
        <v>688</v>
      </c>
      <c r="H19" s="95" t="s">
        <v>61</v>
      </c>
    </row>
    <row r="20" spans="1:8" s="256" customFormat="1" ht="19.5" customHeight="1">
      <c r="A20" s="363"/>
      <c r="B20" s="572" t="s">
        <v>559</v>
      </c>
      <c r="C20" s="573"/>
      <c r="D20" s="573"/>
      <c r="E20" s="573"/>
      <c r="F20" s="573"/>
      <c r="G20" s="573"/>
      <c r="H20" s="574"/>
    </row>
    <row r="21" spans="1:8" s="256" customFormat="1" ht="17.100000000000001" customHeight="1">
      <c r="A21" s="96">
        <v>1</v>
      </c>
      <c r="B21" s="359" t="s">
        <v>763</v>
      </c>
      <c r="C21" s="360">
        <v>687674.18958000001</v>
      </c>
      <c r="D21" s="360">
        <f>198377.63401</f>
        <v>198377.63401000001</v>
      </c>
      <c r="E21" s="360">
        <f>482652.69093</f>
        <v>482652.69092999998</v>
      </c>
      <c r="F21" s="360">
        <v>232277.85</v>
      </c>
      <c r="G21" s="361">
        <v>0</v>
      </c>
      <c r="H21" s="360">
        <f>SUM(C21:G21)</f>
        <v>1600982.3645200001</v>
      </c>
    </row>
    <row r="22" spans="1:8" s="256" customFormat="1" ht="17.100000000000001" customHeight="1">
      <c r="A22" s="96">
        <v>2</v>
      </c>
      <c r="B22" s="359" t="s">
        <v>764</v>
      </c>
      <c r="C22" s="360">
        <f>346283.988+151</f>
        <v>346434.98800000001</v>
      </c>
      <c r="D22" s="360">
        <f>528053.06</f>
        <v>528053.06000000006</v>
      </c>
      <c r="E22" s="360">
        <f>286811.44804</f>
        <v>286811.44803999999</v>
      </c>
      <c r="F22" s="360">
        <v>307564.29055999999</v>
      </c>
      <c r="G22" s="361">
        <v>0</v>
      </c>
      <c r="H22" s="360">
        <f>SUM(C22:G22)</f>
        <v>1468863.7866000002</v>
      </c>
    </row>
    <row r="23" spans="1:8" s="256" customFormat="1" ht="29.25" customHeight="1">
      <c r="A23" s="96">
        <v>3</v>
      </c>
      <c r="B23" s="359" t="s">
        <v>690</v>
      </c>
      <c r="C23" s="360">
        <f t="shared" ref="C23:H23" si="0">C21-C22</f>
        <v>341239.20157999999</v>
      </c>
      <c r="D23" s="360">
        <f t="shared" si="0"/>
        <v>-329675.42599000002</v>
      </c>
      <c r="E23" s="360">
        <f t="shared" si="0"/>
        <v>195841.24288999999</v>
      </c>
      <c r="F23" s="360">
        <f t="shared" si="0"/>
        <v>-75286.440559999988</v>
      </c>
      <c r="G23" s="361">
        <v>0</v>
      </c>
      <c r="H23" s="360">
        <f t="shared" si="0"/>
        <v>132118.57791999984</v>
      </c>
    </row>
    <row r="24" spans="1:8" s="256" customFormat="1" ht="17.100000000000001" customHeight="1">
      <c r="A24" s="255">
        <v>4</v>
      </c>
      <c r="B24" s="359" t="s">
        <v>691</v>
      </c>
      <c r="C24" s="360">
        <f>C23</f>
        <v>341239.20157999999</v>
      </c>
      <c r="D24" s="360">
        <f>C24+D23</f>
        <v>11563.775589999976</v>
      </c>
      <c r="E24" s="360">
        <f>D24+E23</f>
        <v>207405.01847999997</v>
      </c>
      <c r="F24" s="360">
        <f>E24+F23</f>
        <v>132118.57791999998</v>
      </c>
      <c r="G24" s="361">
        <v>0</v>
      </c>
      <c r="H24" s="361">
        <v>0</v>
      </c>
    </row>
    <row r="25" spans="1:8" s="256" customFormat="1" ht="17.100000000000001" customHeight="1">
      <c r="A25" s="96">
        <v>5</v>
      </c>
      <c r="B25" s="359" t="s">
        <v>692</v>
      </c>
      <c r="C25" s="364">
        <f>C24/$H$21*100</f>
        <v>21.314363552174974</v>
      </c>
      <c r="D25" s="364">
        <f>D24/$H$21*100</f>
        <v>0.72229250279511847</v>
      </c>
      <c r="E25" s="364">
        <f>E24/$H$21*100</f>
        <v>12.954859658443727</v>
      </c>
      <c r="F25" s="364">
        <f>F24/$H$21*100</f>
        <v>8.2523443635565119</v>
      </c>
      <c r="G25" s="364"/>
      <c r="H25" s="364"/>
    </row>
    <row r="26" spans="1:8" ht="17.100000000000001" customHeight="1">
      <c r="A26" s="363"/>
      <c r="B26" s="569" t="s">
        <v>689</v>
      </c>
      <c r="C26" s="570"/>
      <c r="D26" s="570"/>
      <c r="E26" s="570"/>
      <c r="F26" s="570"/>
      <c r="G26" s="570"/>
      <c r="H26" s="571"/>
    </row>
    <row r="27" spans="1:8" ht="17.100000000000001" customHeight="1">
      <c r="A27" s="96">
        <v>6</v>
      </c>
      <c r="B27" s="365" t="s">
        <v>763</v>
      </c>
      <c r="C27" s="176">
        <f>1113936.346-3685</f>
        <v>1110251.3459999999</v>
      </c>
      <c r="D27" s="176">
        <v>186087.53399999999</v>
      </c>
      <c r="E27" s="176">
        <v>576715.29799999995</v>
      </c>
      <c r="F27" s="176">
        <v>150146.53599999999</v>
      </c>
      <c r="G27" s="361">
        <v>0</v>
      </c>
      <c r="H27" s="176">
        <f>SUM(C27:G27)</f>
        <v>2023200.7139999999</v>
      </c>
    </row>
    <row r="28" spans="1:8" ht="17.100000000000001" customHeight="1">
      <c r="A28" s="96">
        <v>7</v>
      </c>
      <c r="B28" s="365" t="s">
        <v>764</v>
      </c>
      <c r="C28" s="176">
        <v>521359.09100000001</v>
      </c>
      <c r="D28" s="176">
        <v>783704.47100000002</v>
      </c>
      <c r="E28" s="176">
        <v>543129.29599999997</v>
      </c>
      <c r="F28" s="176">
        <v>72216.816999999995</v>
      </c>
      <c r="G28" s="361">
        <v>0</v>
      </c>
      <c r="H28" s="176">
        <v>1920409.675</v>
      </c>
    </row>
    <row r="29" spans="1:8" ht="30.75" customHeight="1">
      <c r="A29" s="96">
        <v>8</v>
      </c>
      <c r="B29" s="96" t="s">
        <v>690</v>
      </c>
      <c r="C29" s="176">
        <f>C27-C28</f>
        <v>588892.25499999989</v>
      </c>
      <c r="D29" s="176">
        <v>-597616.93700000003</v>
      </c>
      <c r="E29" s="176">
        <v>33586.001999999979</v>
      </c>
      <c r="F29" s="176">
        <v>77929.718999999997</v>
      </c>
      <c r="G29" s="361">
        <v>0</v>
      </c>
      <c r="H29" s="176">
        <f>H27-H28</f>
        <v>102791.03899999987</v>
      </c>
    </row>
    <row r="30" spans="1:8" ht="17.100000000000001" customHeight="1">
      <c r="A30" s="255">
        <v>9</v>
      </c>
      <c r="B30" s="96" t="s">
        <v>691</v>
      </c>
      <c r="C30" s="360">
        <f>C29</f>
        <v>588892.25499999989</v>
      </c>
      <c r="D30" s="360">
        <f>C30+D29</f>
        <v>-8724.6820000001462</v>
      </c>
      <c r="E30" s="360">
        <f>D30+E29</f>
        <v>24861.319999999832</v>
      </c>
      <c r="F30" s="360">
        <f>E30+F29</f>
        <v>102791.03899999983</v>
      </c>
      <c r="G30" s="361">
        <v>0</v>
      </c>
      <c r="H30" s="361">
        <v>0</v>
      </c>
    </row>
    <row r="31" spans="1:8" ht="17.100000000000001" customHeight="1">
      <c r="A31" s="96">
        <v>10</v>
      </c>
      <c r="B31" s="96" t="s">
        <v>692</v>
      </c>
      <c r="C31" s="360">
        <f>C30/$H$27*100</f>
        <v>29.106961604205917</v>
      </c>
      <c r="D31" s="360">
        <f>D30/$H$27*100</f>
        <v>-0.43123165880813086</v>
      </c>
      <c r="E31" s="360">
        <f>E30/$H$27*100</f>
        <v>1.2288113496583035</v>
      </c>
      <c r="F31" s="360">
        <f>F30/$H$27*100</f>
        <v>5.0806150021949739</v>
      </c>
      <c r="G31" s="361">
        <v>0</v>
      </c>
      <c r="H31" s="361">
        <v>0</v>
      </c>
    </row>
    <row r="32" spans="1:8" ht="30.75" customHeight="1">
      <c r="A32" s="96">
        <v>11</v>
      </c>
      <c r="B32" s="96" t="s">
        <v>693</v>
      </c>
      <c r="C32" s="360">
        <f>(C29*(12-0.5*(0+1))/12)*0.01</f>
        <v>5643.5507770833328</v>
      </c>
      <c r="D32" s="360">
        <f>(D29*(12-0.5*(1+6))/12)*0.01</f>
        <v>-4233.1199704166675</v>
      </c>
      <c r="E32" s="360">
        <f>(E29*(12-0.5*(6+12))/12)*0.01</f>
        <v>83.965004999999948</v>
      </c>
      <c r="F32" s="361">
        <v>0</v>
      </c>
      <c r="G32" s="361">
        <v>0</v>
      </c>
      <c r="H32" s="360">
        <f>SUM(C32:G32)</f>
        <v>1494.3958116666654</v>
      </c>
    </row>
    <row r="33" spans="1:8" ht="27.75" customHeight="1">
      <c r="A33" s="96">
        <v>12</v>
      </c>
      <c r="B33" s="96" t="s">
        <v>694</v>
      </c>
      <c r="C33" s="360">
        <f>(C29*(12-0.5*(0+1))/12)*-0.01</f>
        <v>-5643.5507770833328</v>
      </c>
      <c r="D33" s="360">
        <f>(D29*(12-0.5*(1+6))/12)*-0.01</f>
        <v>4233.1199704166675</v>
      </c>
      <c r="E33" s="360">
        <f>(E29*(12-0.5*(6+12))/12)*-0.01</f>
        <v>-83.965004999999948</v>
      </c>
      <c r="F33" s="361">
        <v>0</v>
      </c>
      <c r="G33" s="361">
        <v>0</v>
      </c>
      <c r="H33" s="360">
        <f>SUM(C33:G33)</f>
        <v>-1494.3958116666654</v>
      </c>
    </row>
    <row r="34" spans="1:8">
      <c r="A34" s="1"/>
      <c r="B34" s="1"/>
      <c r="C34" s="1"/>
      <c r="D34" s="1"/>
      <c r="E34" s="1"/>
      <c r="F34" s="1"/>
      <c r="G34" s="1"/>
      <c r="H34" s="1"/>
    </row>
    <row r="35" spans="1:8" ht="219" customHeight="1">
      <c r="A35" s="1"/>
      <c r="B35" s="565" t="s">
        <v>765</v>
      </c>
      <c r="C35" s="565"/>
      <c r="D35" s="565"/>
      <c r="E35" s="565"/>
      <c r="F35" s="565"/>
      <c r="G35" s="565"/>
      <c r="H35" s="565"/>
    </row>
    <row r="36" spans="1:8" ht="83.25" customHeight="1">
      <c r="A36" s="1"/>
      <c r="B36" s="566" t="s">
        <v>838</v>
      </c>
      <c r="C36" s="566"/>
      <c r="D36" s="566"/>
      <c r="E36" s="566"/>
      <c r="F36" s="566"/>
      <c r="G36" s="566"/>
      <c r="H36" s="566"/>
    </row>
    <row r="105" spans="1:1">
      <c r="A105" s="141" t="s">
        <v>1005</v>
      </c>
    </row>
    <row r="203" spans="4:4">
      <c r="D203" s="139"/>
    </row>
  </sheetData>
  <sheetProtection selectLockedCells="1" selectUnlockedCells="1"/>
  <mergeCells count="10">
    <mergeCell ref="B10:H10"/>
    <mergeCell ref="B6:H6"/>
    <mergeCell ref="B35:H35"/>
    <mergeCell ref="B36:H36"/>
    <mergeCell ref="A17:H17"/>
    <mergeCell ref="A14:H14"/>
    <mergeCell ref="A15:F15"/>
    <mergeCell ref="G15:H15"/>
    <mergeCell ref="B26:H26"/>
    <mergeCell ref="B20:H20"/>
  </mergeCells>
  <phoneticPr fontId="59" type="noConversion"/>
  <pageMargins left="0.78740157480314965" right="0.15748031496062992" top="0.19685039370078741" bottom="0.27559055118110237" header="0.15748031496062992" footer="0.19685039370078741"/>
  <pageSetup paperSize="9" scale="80" firstPageNumber="0" orientation="portrait" horizontalDpi="300" verticalDpi="300" r:id="rId1"/>
  <headerFooter alignWithMargins="0"/>
</worksheet>
</file>

<file path=xl/worksheets/sheet57.xml><?xml version="1.0" encoding="utf-8"?>
<worksheet xmlns="http://schemas.openxmlformats.org/spreadsheetml/2006/main" xmlns:r="http://schemas.openxmlformats.org/officeDocument/2006/relationships">
  <sheetPr>
    <tabColor rgb="FFFFFF00"/>
  </sheetPr>
  <dimension ref="A1:J200"/>
  <sheetViews>
    <sheetView zoomScale="85" zoomScaleNormal="85" workbookViewId="0">
      <selection activeCell="A2" sqref="A2:J26"/>
    </sheetView>
  </sheetViews>
  <sheetFormatPr defaultColWidth="10.75" defaultRowHeight="13.5"/>
  <cols>
    <col min="1" max="1" width="6.125" customWidth="1"/>
    <col min="2" max="2" width="36.125" customWidth="1"/>
    <col min="3" max="6" width="10.75" customWidth="1"/>
  </cols>
  <sheetData>
    <row r="1" spans="1:10">
      <c r="A1" s="1"/>
      <c r="B1" s="1"/>
      <c r="C1" s="1"/>
      <c r="D1" s="1"/>
      <c r="E1" s="1"/>
      <c r="F1" s="1"/>
      <c r="G1" s="1"/>
      <c r="H1" s="1"/>
      <c r="I1" s="1"/>
      <c r="J1" s="1"/>
    </row>
    <row r="2" spans="1:10">
      <c r="A2" s="1" t="s">
        <v>835</v>
      </c>
      <c r="B2" s="1"/>
      <c r="C2" s="1"/>
      <c r="D2" s="1"/>
      <c r="E2" s="1"/>
      <c r="F2" s="1"/>
      <c r="G2" s="1"/>
      <c r="H2" s="1"/>
      <c r="I2" s="1"/>
      <c r="J2" s="1"/>
    </row>
    <row r="3" spans="1:10">
      <c r="A3" s="1"/>
      <c r="B3" s="1"/>
      <c r="C3" s="1"/>
      <c r="D3" s="1"/>
      <c r="E3" s="1"/>
      <c r="F3" s="1"/>
      <c r="G3" s="1"/>
      <c r="H3" s="1"/>
      <c r="I3" s="1"/>
      <c r="J3" s="1"/>
    </row>
    <row r="4" spans="1:10">
      <c r="A4" s="1"/>
      <c r="B4" s="1"/>
      <c r="C4" s="1"/>
      <c r="D4" s="1"/>
      <c r="E4" s="1"/>
      <c r="F4" s="1"/>
      <c r="G4" s="1"/>
      <c r="H4" s="1"/>
      <c r="I4" s="1"/>
      <c r="J4" s="83" t="s">
        <v>451</v>
      </c>
    </row>
    <row r="5" spans="1:10" ht="19.5" customHeight="1">
      <c r="A5" s="577" t="s">
        <v>42</v>
      </c>
      <c r="B5" s="578" t="s">
        <v>1070</v>
      </c>
      <c r="C5" s="560" t="s">
        <v>568</v>
      </c>
      <c r="D5" s="560"/>
      <c r="E5" s="560"/>
      <c r="F5" s="560"/>
      <c r="G5" s="560" t="s">
        <v>559</v>
      </c>
      <c r="H5" s="560"/>
      <c r="I5" s="560"/>
      <c r="J5" s="560"/>
    </row>
    <row r="6" spans="1:10" ht="24" customHeight="1">
      <c r="A6" s="577"/>
      <c r="B6" s="578"/>
      <c r="C6" s="124" t="s">
        <v>452</v>
      </c>
      <c r="D6" s="124" t="s">
        <v>453</v>
      </c>
      <c r="E6" s="124" t="s">
        <v>454</v>
      </c>
      <c r="F6" s="124" t="s">
        <v>282</v>
      </c>
      <c r="G6" s="124" t="s">
        <v>452</v>
      </c>
      <c r="H6" s="124" t="s">
        <v>453</v>
      </c>
      <c r="I6" s="124" t="s">
        <v>454</v>
      </c>
      <c r="J6" s="124" t="s">
        <v>282</v>
      </c>
    </row>
    <row r="7" spans="1:10" ht="19.5" customHeight="1">
      <c r="A7" s="68">
        <v>1</v>
      </c>
      <c r="B7" s="81">
        <v>2</v>
      </c>
      <c r="C7" s="124">
        <v>3</v>
      </c>
      <c r="D7" s="124">
        <v>4</v>
      </c>
      <c r="E7" s="124">
        <v>5</v>
      </c>
      <c r="F7" s="124">
        <v>6</v>
      </c>
      <c r="G7" s="124">
        <v>7</v>
      </c>
      <c r="H7" s="124">
        <v>8</v>
      </c>
      <c r="I7" s="124">
        <v>9</v>
      </c>
      <c r="J7" s="124">
        <v>10</v>
      </c>
    </row>
    <row r="8" spans="1:10">
      <c r="A8" s="74"/>
      <c r="B8" s="177" t="s">
        <v>455</v>
      </c>
      <c r="C8" s="123"/>
      <c r="D8" s="123"/>
      <c r="E8" s="123"/>
      <c r="F8" s="123"/>
      <c r="G8" s="123"/>
      <c r="H8" s="123"/>
      <c r="I8" s="123"/>
      <c r="J8" s="123"/>
    </row>
    <row r="9" spans="1:10" ht="17.100000000000001" customHeight="1">
      <c r="A9" s="74">
        <v>1</v>
      </c>
      <c r="B9" s="132" t="s">
        <v>991</v>
      </c>
      <c r="C9" s="353" t="s">
        <v>1014</v>
      </c>
      <c r="D9" s="353" t="s">
        <v>1014</v>
      </c>
      <c r="E9" s="353" t="s">
        <v>1014</v>
      </c>
      <c r="F9" s="353" t="s">
        <v>1014</v>
      </c>
      <c r="G9" s="353" t="s">
        <v>1014</v>
      </c>
      <c r="H9" s="353" t="s">
        <v>1014</v>
      </c>
      <c r="I9" s="353" t="s">
        <v>1014</v>
      </c>
      <c r="J9" s="353" t="s">
        <v>1014</v>
      </c>
    </row>
    <row r="10" spans="1:10" ht="17.100000000000001" customHeight="1">
      <c r="A10" s="74">
        <v>2</v>
      </c>
      <c r="B10" s="132" t="s">
        <v>456</v>
      </c>
      <c r="C10" s="353" t="s">
        <v>1014</v>
      </c>
      <c r="D10" s="353" t="s">
        <v>1014</v>
      </c>
      <c r="E10" s="353" t="s">
        <v>1014</v>
      </c>
      <c r="F10" s="353" t="s">
        <v>1014</v>
      </c>
      <c r="G10" s="353" t="s">
        <v>1014</v>
      </c>
      <c r="H10" s="353" t="s">
        <v>1014</v>
      </c>
      <c r="I10" s="353" t="s">
        <v>1014</v>
      </c>
      <c r="J10" s="353" t="s">
        <v>1014</v>
      </c>
    </row>
    <row r="11" spans="1:10" ht="54.75" customHeight="1">
      <c r="A11" s="74">
        <v>3</v>
      </c>
      <c r="B11" s="132" t="s">
        <v>309</v>
      </c>
      <c r="C11" s="353" t="s">
        <v>1014</v>
      </c>
      <c r="D11" s="353" t="s">
        <v>1014</v>
      </c>
      <c r="E11" s="353" t="s">
        <v>1014</v>
      </c>
      <c r="F11" s="353" t="s">
        <v>1014</v>
      </c>
      <c r="G11" s="353" t="s">
        <v>1014</v>
      </c>
      <c r="H11" s="353" t="s">
        <v>1014</v>
      </c>
      <c r="I11" s="353" t="s">
        <v>1014</v>
      </c>
      <c r="J11" s="353" t="s">
        <v>1014</v>
      </c>
    </row>
    <row r="12" spans="1:10">
      <c r="A12" s="74">
        <v>4</v>
      </c>
      <c r="B12" s="132" t="s">
        <v>289</v>
      </c>
      <c r="C12" s="353" t="s">
        <v>1014</v>
      </c>
      <c r="D12" s="353" t="s">
        <v>1014</v>
      </c>
      <c r="E12" s="353" t="s">
        <v>1014</v>
      </c>
      <c r="F12" s="353" t="s">
        <v>1014</v>
      </c>
      <c r="G12" s="353" t="s">
        <v>1014</v>
      </c>
      <c r="H12" s="353" t="s">
        <v>1014</v>
      </c>
      <c r="I12" s="353" t="s">
        <v>1014</v>
      </c>
      <c r="J12" s="353" t="s">
        <v>1014</v>
      </c>
    </row>
    <row r="13" spans="1:10">
      <c r="A13" s="74">
        <v>5</v>
      </c>
      <c r="B13" s="132" t="s">
        <v>993</v>
      </c>
      <c r="C13" s="354">
        <v>23.1</v>
      </c>
      <c r="D13" s="354">
        <v>12.23</v>
      </c>
      <c r="E13" s="354">
        <v>12.5</v>
      </c>
      <c r="F13" s="354"/>
      <c r="G13" s="353">
        <v>27.9</v>
      </c>
      <c r="H13" s="353">
        <v>15.1</v>
      </c>
      <c r="I13" s="353">
        <v>14.97</v>
      </c>
      <c r="J13" s="353" t="s">
        <v>1014</v>
      </c>
    </row>
    <row r="14" spans="1:10" ht="30.95" customHeight="1">
      <c r="A14" s="74">
        <v>6</v>
      </c>
      <c r="B14" s="132" t="s">
        <v>307</v>
      </c>
      <c r="C14" s="353" t="s">
        <v>1014</v>
      </c>
      <c r="D14" s="353" t="s">
        <v>1014</v>
      </c>
      <c r="E14" s="353" t="s">
        <v>1014</v>
      </c>
      <c r="F14" s="353" t="s">
        <v>1014</v>
      </c>
      <c r="G14" s="353" t="s">
        <v>1014</v>
      </c>
      <c r="H14" s="353" t="s">
        <v>1014</v>
      </c>
      <c r="I14" s="353" t="s">
        <v>1014</v>
      </c>
      <c r="J14" s="353" t="s">
        <v>1014</v>
      </c>
    </row>
    <row r="15" spans="1:10" ht="30.95" customHeight="1">
      <c r="A15" s="74">
        <v>7</v>
      </c>
      <c r="B15" s="132" t="s">
        <v>457</v>
      </c>
      <c r="C15" s="353" t="s">
        <v>1014</v>
      </c>
      <c r="D15" s="353" t="s">
        <v>1014</v>
      </c>
      <c r="E15" s="353" t="s">
        <v>1014</v>
      </c>
      <c r="F15" s="353" t="s">
        <v>1014</v>
      </c>
      <c r="G15" s="353" t="s">
        <v>1014</v>
      </c>
      <c r="H15" s="353" t="s">
        <v>1014</v>
      </c>
      <c r="I15" s="353" t="s">
        <v>1014</v>
      </c>
      <c r="J15" s="353" t="s">
        <v>1014</v>
      </c>
    </row>
    <row r="16" spans="1:10" ht="17.100000000000001" customHeight="1">
      <c r="A16" s="74">
        <v>8</v>
      </c>
      <c r="B16" s="132" t="s">
        <v>193</v>
      </c>
      <c r="C16" s="353" t="s">
        <v>1014</v>
      </c>
      <c r="D16" s="353" t="s">
        <v>1014</v>
      </c>
      <c r="E16" s="353" t="s">
        <v>1014</v>
      </c>
      <c r="F16" s="353" t="s">
        <v>1014</v>
      </c>
      <c r="G16" s="353" t="s">
        <v>1014</v>
      </c>
      <c r="H16" s="353" t="s">
        <v>1014</v>
      </c>
      <c r="I16" s="353" t="s">
        <v>1014</v>
      </c>
      <c r="J16" s="353" t="s">
        <v>1014</v>
      </c>
    </row>
    <row r="17" spans="1:10" ht="17.100000000000001" customHeight="1">
      <c r="A17" s="74"/>
      <c r="B17" s="132" t="s">
        <v>458</v>
      </c>
      <c r="C17" s="353" t="s">
        <v>1014</v>
      </c>
      <c r="D17" s="353" t="s">
        <v>1014</v>
      </c>
      <c r="E17" s="353" t="s">
        <v>1014</v>
      </c>
      <c r="F17" s="353" t="s">
        <v>1014</v>
      </c>
      <c r="G17" s="353" t="s">
        <v>1014</v>
      </c>
      <c r="H17" s="353" t="s">
        <v>1014</v>
      </c>
      <c r="I17" s="353" t="s">
        <v>1014</v>
      </c>
      <c r="J17" s="353" t="s">
        <v>1014</v>
      </c>
    </row>
    <row r="18" spans="1:10" ht="17.100000000000001" customHeight="1">
      <c r="A18" s="74">
        <v>9</v>
      </c>
      <c r="B18" s="132" t="s">
        <v>299</v>
      </c>
      <c r="C18" s="353" t="s">
        <v>1014</v>
      </c>
      <c r="D18" s="353" t="s">
        <v>1014</v>
      </c>
      <c r="E18" s="353" t="s">
        <v>1014</v>
      </c>
      <c r="F18" s="353" t="s">
        <v>1014</v>
      </c>
      <c r="G18" s="353" t="s">
        <v>1014</v>
      </c>
      <c r="H18" s="353">
        <v>4.25</v>
      </c>
      <c r="I18" s="353" t="s">
        <v>1014</v>
      </c>
      <c r="J18" s="353" t="s">
        <v>1014</v>
      </c>
    </row>
    <row r="19" spans="1:10" ht="17.100000000000001" customHeight="1">
      <c r="A19" s="74">
        <v>10</v>
      </c>
      <c r="B19" s="575" t="s">
        <v>459</v>
      </c>
      <c r="C19" s="528"/>
      <c r="D19" s="528"/>
      <c r="E19" s="528"/>
      <c r="F19" s="528"/>
      <c r="G19" s="528"/>
      <c r="H19" s="528"/>
      <c r="I19" s="528"/>
      <c r="J19" s="576"/>
    </row>
    <row r="20" spans="1:10" ht="17.100000000000001" customHeight="1">
      <c r="A20" s="84" t="s">
        <v>460</v>
      </c>
      <c r="B20" s="132" t="s">
        <v>461</v>
      </c>
      <c r="C20" s="355">
        <v>2.98</v>
      </c>
      <c r="D20" s="355">
        <v>2.0099999999999998</v>
      </c>
      <c r="E20" s="355">
        <v>1.7</v>
      </c>
      <c r="F20" s="356" t="s">
        <v>1014</v>
      </c>
      <c r="G20" s="353">
        <v>2.46</v>
      </c>
      <c r="H20" s="353">
        <v>1.0900000000000001</v>
      </c>
      <c r="I20" s="353">
        <v>1.75</v>
      </c>
      <c r="J20" s="353" t="s">
        <v>1014</v>
      </c>
    </row>
    <row r="21" spans="1:10" ht="17.100000000000001" customHeight="1">
      <c r="A21" s="84" t="s">
        <v>462</v>
      </c>
      <c r="B21" s="132" t="s">
        <v>463</v>
      </c>
      <c r="C21" s="355">
        <v>17.420000000000002</v>
      </c>
      <c r="D21" s="355">
        <v>8.59</v>
      </c>
      <c r="E21" s="355">
        <v>7.31</v>
      </c>
      <c r="F21" s="355">
        <v>8.33</v>
      </c>
      <c r="G21" s="353">
        <v>17.41</v>
      </c>
      <c r="H21" s="353">
        <v>9.1999999999999993</v>
      </c>
      <c r="I21" s="353">
        <v>7.69</v>
      </c>
      <c r="J21" s="353">
        <v>8.4</v>
      </c>
    </row>
    <row r="22" spans="1:10" ht="17.100000000000001" customHeight="1">
      <c r="A22" s="74">
        <v>11</v>
      </c>
      <c r="B22" s="132" t="s">
        <v>198</v>
      </c>
      <c r="C22" s="353" t="s">
        <v>1014</v>
      </c>
      <c r="D22" s="353" t="s">
        <v>1014</v>
      </c>
      <c r="E22" s="353" t="s">
        <v>1014</v>
      </c>
      <c r="F22" s="353" t="s">
        <v>1014</v>
      </c>
      <c r="G22" s="353" t="s">
        <v>1014</v>
      </c>
      <c r="H22" s="353" t="s">
        <v>1014</v>
      </c>
      <c r="I22" s="353" t="s">
        <v>1014</v>
      </c>
      <c r="J22" s="353" t="s">
        <v>1014</v>
      </c>
    </row>
    <row r="23" spans="1:10" ht="17.100000000000001" customHeight="1">
      <c r="A23" s="74">
        <v>12</v>
      </c>
      <c r="B23" s="132" t="s">
        <v>1032</v>
      </c>
      <c r="C23" s="353" t="s">
        <v>1014</v>
      </c>
      <c r="D23" s="353" t="s">
        <v>1014</v>
      </c>
      <c r="E23" s="353" t="s">
        <v>1014</v>
      </c>
      <c r="F23" s="353" t="s">
        <v>1014</v>
      </c>
      <c r="G23" s="353" t="s">
        <v>1014</v>
      </c>
      <c r="H23" s="353" t="s">
        <v>1014</v>
      </c>
      <c r="I23" s="353" t="s">
        <v>1014</v>
      </c>
      <c r="J23" s="353" t="s">
        <v>1014</v>
      </c>
    </row>
    <row r="24" spans="1:10" ht="17.100000000000001" customHeight="1">
      <c r="A24" s="74">
        <v>13</v>
      </c>
      <c r="B24" s="132" t="s">
        <v>304</v>
      </c>
      <c r="C24" s="353" t="s">
        <v>1014</v>
      </c>
      <c r="D24" s="353" t="s">
        <v>1014</v>
      </c>
      <c r="E24" s="353" t="s">
        <v>1014</v>
      </c>
      <c r="F24" s="353" t="s">
        <v>1014</v>
      </c>
      <c r="G24" s="353" t="s">
        <v>1014</v>
      </c>
      <c r="H24" s="353" t="s">
        <v>1014</v>
      </c>
      <c r="I24" s="353" t="s">
        <v>1014</v>
      </c>
      <c r="J24" s="353" t="s">
        <v>1014</v>
      </c>
    </row>
    <row r="25" spans="1:10" ht="17.100000000000001" customHeight="1">
      <c r="A25" s="74">
        <v>14</v>
      </c>
      <c r="B25" s="132" t="s">
        <v>1000</v>
      </c>
      <c r="C25" s="354">
        <v>10</v>
      </c>
      <c r="D25" s="354"/>
      <c r="E25" s="354"/>
      <c r="F25" s="354"/>
      <c r="G25" s="353">
        <v>10</v>
      </c>
      <c r="H25" s="353" t="s">
        <v>1014</v>
      </c>
      <c r="I25" s="353" t="s">
        <v>1014</v>
      </c>
      <c r="J25" s="353" t="s">
        <v>1014</v>
      </c>
    </row>
    <row r="26" spans="1:10" ht="17.100000000000001" customHeight="1">
      <c r="A26" s="74">
        <v>15</v>
      </c>
      <c r="B26" s="132" t="s">
        <v>305</v>
      </c>
      <c r="C26" s="353" t="s">
        <v>1014</v>
      </c>
      <c r="D26" s="353" t="s">
        <v>1014</v>
      </c>
      <c r="E26" s="353" t="s">
        <v>1014</v>
      </c>
      <c r="F26" s="353" t="s">
        <v>1014</v>
      </c>
      <c r="G26" s="353" t="s">
        <v>1014</v>
      </c>
      <c r="H26" s="353" t="s">
        <v>1014</v>
      </c>
      <c r="I26" s="353" t="s">
        <v>1014</v>
      </c>
      <c r="J26" s="353" t="s">
        <v>1014</v>
      </c>
    </row>
    <row r="27" spans="1:10">
      <c r="A27" s="1"/>
      <c r="B27" s="1"/>
      <c r="C27" s="1"/>
      <c r="D27" s="1"/>
      <c r="E27" s="1"/>
      <c r="F27" s="1"/>
      <c r="G27" s="1"/>
      <c r="H27" s="1"/>
      <c r="I27" s="1"/>
      <c r="J27" s="1"/>
    </row>
    <row r="105" spans="1:1">
      <c r="A105" s="141" t="s">
        <v>1005</v>
      </c>
    </row>
    <row r="200" spans="4:4">
      <c r="D200" s="139"/>
    </row>
  </sheetData>
  <sheetProtection selectLockedCells="1" selectUnlockedCells="1"/>
  <mergeCells count="5">
    <mergeCell ref="B19:J19"/>
    <mergeCell ref="A5:A6"/>
    <mergeCell ref="B5:B6"/>
    <mergeCell ref="C5:F5"/>
    <mergeCell ref="G5:J5"/>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58.xml><?xml version="1.0" encoding="utf-8"?>
<worksheet xmlns="http://schemas.openxmlformats.org/spreadsheetml/2006/main" xmlns:r="http://schemas.openxmlformats.org/officeDocument/2006/relationships">
  <sheetPr>
    <tabColor rgb="FFFFFF00"/>
  </sheetPr>
  <dimension ref="A1:F199"/>
  <sheetViews>
    <sheetView zoomScaleNormal="83" workbookViewId="0">
      <selection activeCell="G20" sqref="G20"/>
    </sheetView>
  </sheetViews>
  <sheetFormatPr defaultColWidth="10.75" defaultRowHeight="13.5"/>
  <cols>
    <col min="1" max="1" width="6" customWidth="1"/>
    <col min="2" max="2" width="31.625" customWidth="1"/>
  </cols>
  <sheetData>
    <row r="1" spans="1:6">
      <c r="A1" s="1"/>
      <c r="B1" s="1"/>
      <c r="C1" s="1"/>
      <c r="D1" s="1"/>
      <c r="E1" s="1"/>
      <c r="F1" s="1"/>
    </row>
    <row r="2" spans="1:6" ht="20.25" customHeight="1">
      <c r="A2" s="528" t="s">
        <v>839</v>
      </c>
      <c r="B2" s="528"/>
      <c r="C2" s="528"/>
      <c r="D2" s="528"/>
      <c r="E2" s="528"/>
      <c r="F2" s="528"/>
    </row>
    <row r="3" spans="1:6">
      <c r="A3" s="1"/>
      <c r="B3" s="1"/>
      <c r="C3" s="1"/>
      <c r="D3" s="1"/>
      <c r="E3" s="1"/>
      <c r="F3" s="64" t="s">
        <v>1008</v>
      </c>
    </row>
    <row r="4" spans="1:6" ht="17.100000000000001" customHeight="1">
      <c r="A4" s="269" t="s">
        <v>42</v>
      </c>
      <c r="B4" s="269" t="s">
        <v>1070</v>
      </c>
      <c r="C4" s="269" t="s">
        <v>137</v>
      </c>
      <c r="D4" s="269" t="s">
        <v>464</v>
      </c>
      <c r="E4" s="269" t="s">
        <v>465</v>
      </c>
      <c r="F4" s="269" t="s">
        <v>69</v>
      </c>
    </row>
    <row r="5" spans="1:6" ht="17.100000000000001" customHeight="1">
      <c r="A5" s="269">
        <v>1</v>
      </c>
      <c r="B5" s="269">
        <v>2</v>
      </c>
      <c r="C5" s="269">
        <v>3</v>
      </c>
      <c r="D5" s="269">
        <v>4</v>
      </c>
      <c r="E5" s="269">
        <v>5</v>
      </c>
      <c r="F5" s="269">
        <v>6</v>
      </c>
    </row>
    <row r="6" spans="1:6" ht="17.100000000000001" customHeight="1">
      <c r="A6" s="425"/>
      <c r="B6" s="425" t="s">
        <v>455</v>
      </c>
      <c r="C6" s="425"/>
      <c r="D6" s="425"/>
      <c r="E6" s="425"/>
      <c r="F6" s="425"/>
    </row>
    <row r="7" spans="1:6" ht="17.100000000000001" customHeight="1">
      <c r="A7" s="425">
        <v>1</v>
      </c>
      <c r="B7" s="425" t="s">
        <v>991</v>
      </c>
      <c r="C7" s="441">
        <f>F7-D7-E7</f>
        <v>870248</v>
      </c>
      <c r="D7" s="442">
        <v>0</v>
      </c>
      <c r="E7" s="442">
        <v>0</v>
      </c>
      <c r="F7" s="441">
        <v>870248</v>
      </c>
    </row>
    <row r="8" spans="1:6" ht="17.100000000000001" customHeight="1">
      <c r="A8" s="425">
        <v>2</v>
      </c>
      <c r="B8" s="425" t="s">
        <v>288</v>
      </c>
      <c r="C8" s="442">
        <f t="shared" ref="C8:C14" si="0">F8-D8-E8</f>
        <v>0</v>
      </c>
      <c r="D8" s="441">
        <v>3685</v>
      </c>
      <c r="E8" s="442">
        <v>0</v>
      </c>
      <c r="F8" s="441">
        <v>3685</v>
      </c>
    </row>
    <row r="9" spans="1:6" ht="51" customHeight="1">
      <c r="A9" s="425">
        <v>3</v>
      </c>
      <c r="B9" s="425" t="s">
        <v>1013</v>
      </c>
      <c r="C9" s="442">
        <f t="shared" si="0"/>
        <v>0</v>
      </c>
      <c r="D9" s="442">
        <v>0</v>
      </c>
      <c r="E9" s="442">
        <v>0</v>
      </c>
      <c r="F9" s="442">
        <v>0</v>
      </c>
    </row>
    <row r="10" spans="1:6" ht="17.100000000000001" customHeight="1">
      <c r="A10" s="425">
        <v>4</v>
      </c>
      <c r="B10" s="425" t="s">
        <v>289</v>
      </c>
      <c r="C10" s="442">
        <f t="shared" si="0"/>
        <v>0</v>
      </c>
      <c r="D10" s="442">
        <v>0</v>
      </c>
      <c r="E10" s="442">
        <v>0</v>
      </c>
      <c r="F10" s="442">
        <v>0</v>
      </c>
    </row>
    <row r="11" spans="1:6" ht="17.100000000000001" customHeight="1">
      <c r="A11" s="425">
        <v>5</v>
      </c>
      <c r="B11" s="425" t="s">
        <v>993</v>
      </c>
      <c r="C11" s="441">
        <f t="shared" si="0"/>
        <v>1206921</v>
      </c>
      <c r="D11" s="442">
        <v>0</v>
      </c>
      <c r="E11" s="442">
        <v>0</v>
      </c>
      <c r="F11" s="441">
        <v>1206921</v>
      </c>
    </row>
    <row r="12" spans="1:6">
      <c r="A12" s="425">
        <v>6</v>
      </c>
      <c r="B12" s="425" t="s">
        <v>290</v>
      </c>
      <c r="C12" s="442">
        <f t="shared" si="0"/>
        <v>0</v>
      </c>
      <c r="D12" s="442">
        <v>0</v>
      </c>
      <c r="E12" s="442">
        <v>0</v>
      </c>
      <c r="F12" s="442">
        <v>0</v>
      </c>
    </row>
    <row r="13" spans="1:6" ht="33.75" customHeight="1">
      <c r="A13" s="425">
        <v>7</v>
      </c>
      <c r="B13" s="425" t="s">
        <v>291</v>
      </c>
      <c r="C13" s="442">
        <f t="shared" si="0"/>
        <v>0</v>
      </c>
      <c r="D13" s="442">
        <v>0</v>
      </c>
      <c r="E13" s="442">
        <v>0</v>
      </c>
      <c r="F13" s="442">
        <v>0</v>
      </c>
    </row>
    <row r="14" spans="1:6" ht="17.100000000000001" customHeight="1">
      <c r="A14" s="425">
        <v>8</v>
      </c>
      <c r="B14" s="425" t="s">
        <v>174</v>
      </c>
      <c r="C14" s="441">
        <f t="shared" si="0"/>
        <v>9300</v>
      </c>
      <c r="D14" s="441">
        <v>527</v>
      </c>
      <c r="E14" s="442">
        <v>0</v>
      </c>
      <c r="F14" s="441">
        <v>9827</v>
      </c>
    </row>
    <row r="15" spans="1:6" ht="17.100000000000001" customHeight="1">
      <c r="A15" s="425">
        <v>9</v>
      </c>
      <c r="B15" s="425" t="s">
        <v>449</v>
      </c>
      <c r="C15" s="441">
        <f>SUM(C7:C14)</f>
        <v>2086469</v>
      </c>
      <c r="D15" s="441">
        <f>SUM(D7:D14)</f>
        <v>4212</v>
      </c>
      <c r="E15" s="442">
        <f>SUM(E7:E14)</f>
        <v>0</v>
      </c>
      <c r="F15" s="441">
        <f>SUM(F7:F14)</f>
        <v>2090681</v>
      </c>
    </row>
    <row r="16" spans="1:6" ht="17.100000000000001" customHeight="1">
      <c r="A16" s="425"/>
      <c r="B16" s="425" t="s">
        <v>458</v>
      </c>
      <c r="C16" s="441"/>
      <c r="D16" s="441"/>
      <c r="E16" s="442"/>
      <c r="F16" s="441"/>
    </row>
    <row r="17" spans="1:6" ht="17.100000000000001" customHeight="1">
      <c r="A17" s="425">
        <v>10</v>
      </c>
      <c r="B17" s="425" t="s">
        <v>299</v>
      </c>
      <c r="C17" s="441">
        <f t="shared" ref="C17:C22" si="1">F17-D17-E17</f>
        <v>20</v>
      </c>
      <c r="D17" s="442">
        <v>0</v>
      </c>
      <c r="E17" s="442">
        <v>0</v>
      </c>
      <c r="F17" s="441">
        <v>20</v>
      </c>
    </row>
    <row r="18" spans="1:6" ht="17.100000000000001" customHeight="1">
      <c r="A18" s="425">
        <v>11</v>
      </c>
      <c r="B18" s="425" t="s">
        <v>300</v>
      </c>
      <c r="C18" s="441">
        <f t="shared" si="1"/>
        <v>1869924</v>
      </c>
      <c r="D18" s="442">
        <v>0</v>
      </c>
      <c r="E18" s="441">
        <v>705</v>
      </c>
      <c r="F18" s="441">
        <v>1870629</v>
      </c>
    </row>
    <row r="19" spans="1:6" ht="17.100000000000001" customHeight="1">
      <c r="A19" s="425">
        <v>12</v>
      </c>
      <c r="B19" s="425" t="s">
        <v>198</v>
      </c>
      <c r="C19" s="442">
        <f t="shared" si="1"/>
        <v>0</v>
      </c>
      <c r="D19" s="442">
        <v>0</v>
      </c>
      <c r="E19" s="442">
        <v>0</v>
      </c>
      <c r="F19" s="442">
        <v>0</v>
      </c>
    </row>
    <row r="20" spans="1:6" ht="17.100000000000001" customHeight="1">
      <c r="A20" s="425">
        <v>13</v>
      </c>
      <c r="B20" s="425" t="s">
        <v>1032</v>
      </c>
      <c r="C20" s="442">
        <f t="shared" si="1"/>
        <v>0</v>
      </c>
      <c r="D20" s="442">
        <v>0</v>
      </c>
      <c r="E20" s="442">
        <v>0</v>
      </c>
      <c r="F20" s="442">
        <v>0</v>
      </c>
    </row>
    <row r="21" spans="1:6" ht="17.100000000000001" customHeight="1">
      <c r="A21" s="425">
        <v>14</v>
      </c>
      <c r="B21" s="425" t="s">
        <v>466</v>
      </c>
      <c r="C21" s="441">
        <f t="shared" si="1"/>
        <v>21589</v>
      </c>
      <c r="D21" s="442">
        <v>0</v>
      </c>
      <c r="E21" s="442">
        <v>0</v>
      </c>
      <c r="F21" s="441">
        <v>21589</v>
      </c>
    </row>
    <row r="22" spans="1:6" ht="17.100000000000001" customHeight="1">
      <c r="A22" s="425">
        <v>15</v>
      </c>
      <c r="B22" s="425" t="s">
        <v>1000</v>
      </c>
      <c r="C22" s="441">
        <f t="shared" si="1"/>
        <v>50411</v>
      </c>
      <c r="D22" s="442">
        <v>0</v>
      </c>
      <c r="E22" s="442">
        <v>0</v>
      </c>
      <c r="F22" s="441">
        <v>50411</v>
      </c>
    </row>
    <row r="23" spans="1:6">
      <c r="A23" s="425">
        <v>16</v>
      </c>
      <c r="B23" s="425" t="s">
        <v>450</v>
      </c>
      <c r="C23" s="441">
        <f>SUM(C17:C22)</f>
        <v>1941944</v>
      </c>
      <c r="D23" s="442">
        <f>SUM(D17:D22)</f>
        <v>0</v>
      </c>
      <c r="E23" s="441">
        <f>SUM(E17:E22)</f>
        <v>705</v>
      </c>
      <c r="F23" s="441">
        <f>SUM(F17:F22)</f>
        <v>1942649</v>
      </c>
    </row>
    <row r="24" spans="1:6" ht="30" customHeight="1">
      <c r="A24" s="425">
        <v>17</v>
      </c>
      <c r="B24" s="425" t="s">
        <v>467</v>
      </c>
      <c r="C24" s="441">
        <f>C23-C15</f>
        <v>-144525</v>
      </c>
      <c r="D24" s="441">
        <f>D23-D15</f>
        <v>-4212</v>
      </c>
      <c r="E24" s="441">
        <f>E23-E15</f>
        <v>705</v>
      </c>
      <c r="F24" s="441">
        <f>F23-F15</f>
        <v>-148032</v>
      </c>
    </row>
    <row r="25" spans="1:6" ht="18.75" customHeight="1">
      <c r="A25" s="425">
        <v>18</v>
      </c>
      <c r="B25" s="425" t="s">
        <v>468</v>
      </c>
      <c r="C25" s="441">
        <v>491602</v>
      </c>
      <c r="D25" s="442">
        <v>0</v>
      </c>
      <c r="E25" s="442">
        <v>0</v>
      </c>
      <c r="F25" s="441">
        <v>491602</v>
      </c>
    </row>
    <row r="104" spans="1:1">
      <c r="A104" s="141"/>
    </row>
    <row r="199" spans="4:4">
      <c r="D199" s="139"/>
    </row>
  </sheetData>
  <sheetProtection selectLockedCells="1" selectUnlockedCells="1"/>
  <mergeCells count="1">
    <mergeCell ref="A2:F2"/>
  </mergeCells>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59.xml><?xml version="1.0" encoding="utf-8"?>
<worksheet xmlns="http://schemas.openxmlformats.org/spreadsheetml/2006/main" xmlns:r="http://schemas.openxmlformats.org/officeDocument/2006/relationships">
  <sheetPr>
    <tabColor rgb="FFFFFF00"/>
  </sheetPr>
  <dimension ref="A1:F201"/>
  <sheetViews>
    <sheetView zoomScaleNormal="82" workbookViewId="0">
      <selection activeCell="G3" sqref="G3"/>
    </sheetView>
  </sheetViews>
  <sheetFormatPr defaultColWidth="10.75" defaultRowHeight="13.5"/>
  <cols>
    <col min="1" max="1" width="6.125" customWidth="1"/>
    <col min="2" max="2" width="35.25" customWidth="1"/>
    <col min="3" max="3" width="14" bestFit="1" customWidth="1"/>
    <col min="5" max="5" width="12.75" bestFit="1" customWidth="1"/>
    <col min="6" max="6" width="14" bestFit="1" customWidth="1"/>
  </cols>
  <sheetData>
    <row r="1" spans="1:6">
      <c r="A1" s="1"/>
      <c r="B1" s="1"/>
      <c r="C1" s="1"/>
      <c r="D1" s="1"/>
      <c r="E1" s="1"/>
      <c r="F1" s="1"/>
    </row>
    <row r="2" spans="1:6" ht="24.75" customHeight="1">
      <c r="A2" s="528" t="s">
        <v>840</v>
      </c>
      <c r="B2" s="528"/>
      <c r="C2" s="528"/>
      <c r="D2" s="528"/>
      <c r="E2" s="528"/>
      <c r="F2" s="528"/>
    </row>
    <row r="3" spans="1:6" ht="24.75" customHeight="1">
      <c r="A3" s="1"/>
      <c r="B3" s="1"/>
      <c r="C3" s="1"/>
      <c r="D3" s="1"/>
      <c r="E3" s="1"/>
      <c r="F3" s="64" t="s">
        <v>1008</v>
      </c>
    </row>
    <row r="4" spans="1:6" ht="17.100000000000001" customHeight="1">
      <c r="A4" s="443" t="s">
        <v>42</v>
      </c>
      <c r="B4" s="444" t="s">
        <v>1070</v>
      </c>
      <c r="C4" s="436" t="s">
        <v>137</v>
      </c>
      <c r="D4" s="436" t="s">
        <v>464</v>
      </c>
      <c r="E4" s="436" t="s">
        <v>465</v>
      </c>
      <c r="F4" s="436" t="s">
        <v>69</v>
      </c>
    </row>
    <row r="5" spans="1:6" ht="17.100000000000001" customHeight="1">
      <c r="A5" s="443">
        <v>1</v>
      </c>
      <c r="B5" s="444">
        <v>2</v>
      </c>
      <c r="C5" s="436">
        <v>3</v>
      </c>
      <c r="D5" s="436">
        <v>4</v>
      </c>
      <c r="E5" s="436">
        <v>5</v>
      </c>
      <c r="F5" s="436">
        <v>6</v>
      </c>
    </row>
    <row r="6" spans="1:6" ht="17.100000000000001" customHeight="1">
      <c r="A6" s="445"/>
      <c r="B6" s="446" t="s">
        <v>455</v>
      </c>
      <c r="C6" s="425"/>
      <c r="D6" s="437"/>
      <c r="E6" s="437"/>
      <c r="F6" s="425"/>
    </row>
    <row r="7" spans="1:6" ht="17.100000000000001" customHeight="1">
      <c r="A7" s="445">
        <v>1</v>
      </c>
      <c r="B7" s="447" t="s">
        <v>991</v>
      </c>
      <c r="C7" s="448">
        <v>651235</v>
      </c>
      <c r="D7" s="449">
        <v>0</v>
      </c>
      <c r="E7" s="449">
        <v>0</v>
      </c>
      <c r="F7" s="448">
        <v>651235</v>
      </c>
    </row>
    <row r="8" spans="1:6" ht="17.100000000000001" customHeight="1">
      <c r="A8" s="445">
        <v>2</v>
      </c>
      <c r="B8" s="447" t="s">
        <v>288</v>
      </c>
      <c r="C8" s="449">
        <v>0</v>
      </c>
      <c r="D8" s="449">
        <v>0</v>
      </c>
      <c r="E8" s="449">
        <v>0</v>
      </c>
      <c r="F8" s="449">
        <v>0</v>
      </c>
    </row>
    <row r="9" spans="1:6" ht="51" customHeight="1">
      <c r="A9" s="445">
        <v>3</v>
      </c>
      <c r="B9" s="447" t="s">
        <v>1013</v>
      </c>
      <c r="C9" s="449">
        <v>0</v>
      </c>
      <c r="D9" s="449">
        <v>0</v>
      </c>
      <c r="E9" s="449">
        <v>0</v>
      </c>
      <c r="F9" s="449">
        <v>0</v>
      </c>
    </row>
    <row r="10" spans="1:6" ht="17.100000000000001" customHeight="1">
      <c r="A10" s="445">
        <v>4</v>
      </c>
      <c r="B10" s="447" t="s">
        <v>289</v>
      </c>
      <c r="C10" s="449">
        <v>0</v>
      </c>
      <c r="D10" s="449">
        <v>0</v>
      </c>
      <c r="E10" s="449">
        <v>0</v>
      </c>
      <c r="F10" s="449">
        <v>0</v>
      </c>
    </row>
    <row r="11" spans="1:6" ht="17.100000000000001" customHeight="1">
      <c r="A11" s="445">
        <v>5</v>
      </c>
      <c r="B11" s="447" t="s">
        <v>993</v>
      </c>
      <c r="C11" s="448">
        <v>979530.47600000014</v>
      </c>
      <c r="D11" s="449">
        <v>0</v>
      </c>
      <c r="E11" s="449">
        <v>0</v>
      </c>
      <c r="F11" s="448">
        <v>979530.47600000014</v>
      </c>
    </row>
    <row r="12" spans="1:6" ht="17.100000000000001" customHeight="1">
      <c r="A12" s="445">
        <v>6</v>
      </c>
      <c r="B12" s="447" t="s">
        <v>290</v>
      </c>
      <c r="C12" s="449">
        <v>0</v>
      </c>
      <c r="D12" s="450">
        <v>0</v>
      </c>
      <c r="E12" s="449">
        <v>0</v>
      </c>
      <c r="F12" s="449">
        <v>0</v>
      </c>
    </row>
    <row r="13" spans="1:6" ht="17.100000000000001" customHeight="1">
      <c r="A13" s="445">
        <v>7</v>
      </c>
      <c r="B13" s="447" t="s">
        <v>291</v>
      </c>
      <c r="C13" s="449">
        <v>0</v>
      </c>
      <c r="D13" s="450">
        <v>0</v>
      </c>
      <c r="E13" s="449">
        <v>0</v>
      </c>
      <c r="F13" s="449">
        <v>0</v>
      </c>
    </row>
    <row r="14" spans="1:6" ht="17.100000000000001" customHeight="1">
      <c r="A14" s="445">
        <v>8</v>
      </c>
      <c r="B14" s="447" t="s">
        <v>174</v>
      </c>
      <c r="C14" s="448">
        <v>114084</v>
      </c>
      <c r="D14" s="441">
        <v>527</v>
      </c>
      <c r="E14" s="449">
        <v>0</v>
      </c>
      <c r="F14" s="448">
        <v>114611</v>
      </c>
    </row>
    <row r="15" spans="1:6" ht="17.100000000000001" customHeight="1">
      <c r="A15" s="445">
        <v>9</v>
      </c>
      <c r="B15" s="447" t="s">
        <v>449</v>
      </c>
      <c r="C15" s="448">
        <f>SUM(C7:C14)</f>
        <v>1744849.4760000003</v>
      </c>
      <c r="D15" s="441">
        <f>SUM(D7:D14)</f>
        <v>527</v>
      </c>
      <c r="E15" s="449">
        <f>SUM(E7:E14)</f>
        <v>0</v>
      </c>
      <c r="F15" s="448">
        <f>SUM(F7:F14)</f>
        <v>1745376.4760000003</v>
      </c>
    </row>
    <row r="16" spans="1:6" ht="17.100000000000001" customHeight="1">
      <c r="A16" s="445"/>
      <c r="B16" s="446" t="s">
        <v>458</v>
      </c>
      <c r="C16" s="425"/>
      <c r="D16" s="451"/>
      <c r="E16" s="449"/>
      <c r="F16" s="449">
        <v>0</v>
      </c>
    </row>
    <row r="17" spans="1:6" ht="17.100000000000001" customHeight="1">
      <c r="A17" s="445">
        <v>10</v>
      </c>
      <c r="B17" s="447" t="s">
        <v>299</v>
      </c>
      <c r="C17" s="448">
        <v>305646.01399999997</v>
      </c>
      <c r="D17" s="449">
        <v>0</v>
      </c>
      <c r="E17" s="449">
        <v>0</v>
      </c>
      <c r="F17" s="448">
        <v>305646.01399999997</v>
      </c>
    </row>
    <row r="18" spans="1:6" ht="17.100000000000001" customHeight="1">
      <c r="A18" s="445">
        <v>11</v>
      </c>
      <c r="B18" s="447" t="s">
        <v>300</v>
      </c>
      <c r="C18" s="448">
        <v>1112018</v>
      </c>
      <c r="D18" s="449">
        <v>0</v>
      </c>
      <c r="E18" s="441">
        <v>736</v>
      </c>
      <c r="F18" s="448">
        <v>1112754</v>
      </c>
    </row>
    <row r="19" spans="1:6" ht="17.100000000000001" customHeight="1">
      <c r="A19" s="445">
        <v>12</v>
      </c>
      <c r="B19" s="447" t="s">
        <v>198</v>
      </c>
      <c r="C19" s="425"/>
      <c r="D19" s="449">
        <v>0</v>
      </c>
      <c r="E19" s="450">
        <v>0</v>
      </c>
      <c r="F19" s="449">
        <v>0</v>
      </c>
    </row>
    <row r="20" spans="1:6" ht="17.100000000000001" customHeight="1">
      <c r="A20" s="445">
        <v>13</v>
      </c>
      <c r="B20" s="447" t="s">
        <v>1032</v>
      </c>
      <c r="C20" s="425"/>
      <c r="D20" s="449">
        <v>0</v>
      </c>
      <c r="E20" s="450">
        <v>0</v>
      </c>
      <c r="F20" s="449">
        <v>0</v>
      </c>
    </row>
    <row r="21" spans="1:6" ht="17.100000000000001" customHeight="1">
      <c r="A21" s="445">
        <v>14</v>
      </c>
      <c r="B21" s="447" t="s">
        <v>466</v>
      </c>
      <c r="C21" s="448">
        <v>136860</v>
      </c>
      <c r="D21" s="449">
        <v>0</v>
      </c>
      <c r="E21" s="449">
        <v>0</v>
      </c>
      <c r="F21" s="448">
        <v>136860</v>
      </c>
    </row>
    <row r="22" spans="1:6" ht="17.100000000000001" customHeight="1">
      <c r="A22" s="445">
        <v>15</v>
      </c>
      <c r="B22" s="447" t="s">
        <v>1000</v>
      </c>
      <c r="C22" s="448">
        <v>50464.480869999999</v>
      </c>
      <c r="D22" s="449">
        <v>0</v>
      </c>
      <c r="E22" s="450">
        <v>0</v>
      </c>
      <c r="F22" s="448">
        <v>50464.480869999999</v>
      </c>
    </row>
    <row r="23" spans="1:6" ht="17.100000000000001" customHeight="1">
      <c r="A23" s="445">
        <v>16</v>
      </c>
      <c r="B23" s="447" t="s">
        <v>450</v>
      </c>
      <c r="C23" s="448">
        <v>1604988.4948700001</v>
      </c>
      <c r="D23" s="449">
        <v>0</v>
      </c>
      <c r="E23" s="441">
        <v>736</v>
      </c>
      <c r="F23" s="448">
        <v>1605724.4948700001</v>
      </c>
    </row>
    <row r="24" spans="1:6" ht="34.5" customHeight="1">
      <c r="A24" s="445">
        <v>17</v>
      </c>
      <c r="B24" s="447" t="s">
        <v>467</v>
      </c>
      <c r="C24" s="448">
        <f>C23-C15</f>
        <v>-139860.9811300002</v>
      </c>
      <c r="D24" s="448">
        <f>D23-D15</f>
        <v>-527</v>
      </c>
      <c r="E24" s="441">
        <f>E23-E15</f>
        <v>736</v>
      </c>
      <c r="F24" s="448">
        <f>F23-F15</f>
        <v>-139651.9811300002</v>
      </c>
    </row>
    <row r="25" spans="1:6" ht="20.25" customHeight="1">
      <c r="A25" s="445">
        <v>18</v>
      </c>
      <c r="B25" s="447" t="s">
        <v>468</v>
      </c>
      <c r="C25" s="448">
        <v>325940</v>
      </c>
      <c r="D25" s="449">
        <v>0</v>
      </c>
      <c r="E25" s="449">
        <v>0</v>
      </c>
      <c r="F25" s="448">
        <v>325940</v>
      </c>
    </row>
    <row r="26" spans="1:6">
      <c r="C26" s="180"/>
      <c r="D26" s="180"/>
      <c r="E26" s="180"/>
      <c r="F26" s="180"/>
    </row>
    <row r="105" spans="1:1">
      <c r="A105" s="141"/>
    </row>
    <row r="201" spans="4:4">
      <c r="D201" s="139"/>
    </row>
  </sheetData>
  <sheetProtection selectLockedCells="1" selectUnlockedCells="1"/>
  <mergeCells count="1">
    <mergeCell ref="A2:F2"/>
  </mergeCells>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sheetPr>
    <tabColor rgb="FFFFFF00"/>
  </sheetPr>
  <dimension ref="A1:L206"/>
  <sheetViews>
    <sheetView workbookViewId="0">
      <selection activeCell="A11" sqref="A11"/>
    </sheetView>
  </sheetViews>
  <sheetFormatPr defaultRowHeight="12.75"/>
  <cols>
    <col min="1" max="1" width="60.875" style="5" customWidth="1"/>
    <col min="2" max="4" width="10.75" style="5" customWidth="1"/>
    <col min="5" max="5" width="12.5" style="5" customWidth="1"/>
    <col min="6" max="6" width="12.25" style="5" customWidth="1"/>
    <col min="7" max="7" width="9" style="5" bestFit="1"/>
    <col min="8" max="8" width="13.875" style="5" customWidth="1"/>
    <col min="9" max="9" width="10.75" style="5" customWidth="1"/>
    <col min="10" max="16384" width="9" style="5"/>
  </cols>
  <sheetData>
    <row r="1" spans="1:9">
      <c r="A1" s="19"/>
      <c r="B1" s="515" t="s">
        <v>572</v>
      </c>
      <c r="C1" s="515"/>
      <c r="D1" s="515"/>
      <c r="E1" s="515"/>
      <c r="F1" s="515"/>
      <c r="G1" s="19"/>
      <c r="H1" s="19"/>
      <c r="I1" s="20"/>
    </row>
    <row r="2" spans="1:9">
      <c r="A2" s="516"/>
      <c r="B2" s="516"/>
      <c r="C2" s="516"/>
      <c r="D2" s="516"/>
      <c r="E2" s="516"/>
      <c r="F2" s="516"/>
      <c r="G2" s="19"/>
      <c r="H2" s="19"/>
      <c r="I2" s="20"/>
    </row>
    <row r="3" spans="1:9">
      <c r="A3" s="20"/>
      <c r="B3" s="280"/>
      <c r="C3" s="281"/>
      <c r="D3" s="281"/>
      <c r="E3" s="20"/>
      <c r="F3" s="20"/>
      <c r="G3" s="20"/>
      <c r="H3" s="20"/>
      <c r="I3" s="282" t="s">
        <v>1008</v>
      </c>
    </row>
    <row r="4" spans="1:9" ht="18.75" customHeight="1">
      <c r="A4" s="513" t="s">
        <v>1009</v>
      </c>
      <c r="B4" s="513" t="s">
        <v>1010</v>
      </c>
      <c r="C4" s="517" t="s">
        <v>1101</v>
      </c>
      <c r="D4" s="518"/>
      <c r="E4" s="518"/>
      <c r="F4" s="518"/>
      <c r="G4" s="519"/>
      <c r="H4" s="513" t="s">
        <v>1102</v>
      </c>
      <c r="I4" s="513" t="s">
        <v>1103</v>
      </c>
    </row>
    <row r="5" spans="1:9" ht="39.75" customHeight="1">
      <c r="A5" s="514"/>
      <c r="B5" s="514"/>
      <c r="C5" s="283" t="s">
        <v>1104</v>
      </c>
      <c r="D5" s="283" t="s">
        <v>1105</v>
      </c>
      <c r="E5" s="283" t="s">
        <v>1106</v>
      </c>
      <c r="F5" s="283" t="s">
        <v>1107</v>
      </c>
      <c r="G5" s="283" t="s">
        <v>1108</v>
      </c>
      <c r="H5" s="514"/>
      <c r="I5" s="514"/>
    </row>
    <row r="6" spans="1:9">
      <c r="A6" s="283">
        <v>1</v>
      </c>
      <c r="B6" s="283">
        <v>2</v>
      </c>
      <c r="C6" s="283">
        <v>3</v>
      </c>
      <c r="D6" s="283">
        <v>4</v>
      </c>
      <c r="E6" s="283">
        <v>5</v>
      </c>
      <c r="F6" s="283">
        <v>6</v>
      </c>
      <c r="G6" s="283">
        <v>7</v>
      </c>
      <c r="H6" s="283">
        <v>8</v>
      </c>
      <c r="I6" s="283">
        <v>9</v>
      </c>
    </row>
    <row r="7" spans="1:9" ht="20.25" customHeight="1">
      <c r="A7" s="312" t="s">
        <v>575</v>
      </c>
      <c r="B7" s="283"/>
      <c r="C7" s="258">
        <v>125560</v>
      </c>
      <c r="D7" s="258">
        <v>41</v>
      </c>
      <c r="E7" s="258">
        <v>32125</v>
      </c>
      <c r="F7" s="258">
        <v>26970</v>
      </c>
      <c r="G7" s="258">
        <v>184696</v>
      </c>
      <c r="H7" s="259">
        <v>0</v>
      </c>
      <c r="I7" s="258">
        <v>184696</v>
      </c>
    </row>
    <row r="8" spans="1:9" ht="32.25" customHeight="1">
      <c r="A8" s="312" t="s">
        <v>1109</v>
      </c>
      <c r="B8" s="283"/>
      <c r="C8" s="259">
        <v>0</v>
      </c>
      <c r="D8" s="259">
        <v>0</v>
      </c>
      <c r="E8" s="259">
        <v>0</v>
      </c>
      <c r="F8" s="259">
        <v>0</v>
      </c>
      <c r="G8" s="259">
        <v>0</v>
      </c>
      <c r="H8" s="259">
        <v>0</v>
      </c>
      <c r="I8" s="259">
        <v>0</v>
      </c>
    </row>
    <row r="9" spans="1:9" ht="21.75" customHeight="1">
      <c r="A9" s="312" t="s">
        <v>576</v>
      </c>
      <c r="B9" s="283"/>
      <c r="C9" s="258">
        <v>125560</v>
      </c>
      <c r="D9" s="258">
        <v>41</v>
      </c>
      <c r="E9" s="258">
        <v>32125</v>
      </c>
      <c r="F9" s="258">
        <v>26970</v>
      </c>
      <c r="G9" s="258">
        <v>184696</v>
      </c>
      <c r="H9" s="259">
        <v>0</v>
      </c>
      <c r="I9" s="258">
        <v>184696</v>
      </c>
    </row>
    <row r="10" spans="1:9">
      <c r="A10" s="312" t="s">
        <v>1110</v>
      </c>
      <c r="B10" s="283"/>
      <c r="C10" s="259">
        <v>0</v>
      </c>
      <c r="D10" s="259">
        <v>0</v>
      </c>
      <c r="E10" s="258">
        <v>49</v>
      </c>
      <c r="F10" s="258">
        <v>2643</v>
      </c>
      <c r="G10" s="258">
        <v>2692</v>
      </c>
      <c r="H10" s="259">
        <v>0</v>
      </c>
      <c r="I10" s="258">
        <v>2692</v>
      </c>
    </row>
    <row r="11" spans="1:9">
      <c r="A11" s="312" t="s">
        <v>1113</v>
      </c>
      <c r="B11" s="283"/>
      <c r="C11" s="259">
        <v>0</v>
      </c>
      <c r="D11" s="259">
        <v>0</v>
      </c>
      <c r="E11" s="259">
        <v>0</v>
      </c>
      <c r="F11" s="259">
        <v>0</v>
      </c>
      <c r="G11" s="259">
        <v>0</v>
      </c>
      <c r="H11" s="259">
        <v>0</v>
      </c>
      <c r="I11" s="259">
        <v>0</v>
      </c>
    </row>
    <row r="12" spans="1:9">
      <c r="A12" s="313" t="s">
        <v>577</v>
      </c>
      <c r="B12" s="283"/>
      <c r="C12" s="259">
        <v>0</v>
      </c>
      <c r="D12" s="259">
        <v>0</v>
      </c>
      <c r="E12" s="259">
        <v>0</v>
      </c>
      <c r="F12" s="259">
        <v>0</v>
      </c>
      <c r="G12" s="259">
        <v>0</v>
      </c>
      <c r="H12" s="259">
        <v>0</v>
      </c>
      <c r="I12" s="259">
        <v>0</v>
      </c>
    </row>
    <row r="13" spans="1:9">
      <c r="A13" s="313" t="s">
        <v>546</v>
      </c>
      <c r="B13" s="283"/>
      <c r="C13" s="259">
        <v>0</v>
      </c>
      <c r="D13" s="259">
        <v>0</v>
      </c>
      <c r="E13" s="259">
        <v>0</v>
      </c>
      <c r="F13" s="259">
        <v>0</v>
      </c>
      <c r="G13" s="259">
        <v>0</v>
      </c>
      <c r="H13" s="259">
        <v>0</v>
      </c>
      <c r="I13" s="259">
        <v>0</v>
      </c>
    </row>
    <row r="14" spans="1:9">
      <c r="A14" s="312" t="s">
        <v>1114</v>
      </c>
      <c r="B14" s="283"/>
      <c r="C14" s="259">
        <v>0</v>
      </c>
      <c r="D14" s="259">
        <v>0</v>
      </c>
      <c r="E14" s="259">
        <v>0</v>
      </c>
      <c r="F14" s="259">
        <v>0</v>
      </c>
      <c r="G14" s="259">
        <v>0</v>
      </c>
      <c r="H14" s="259">
        <v>0</v>
      </c>
      <c r="I14" s="259">
        <v>0</v>
      </c>
    </row>
    <row r="15" spans="1:9">
      <c r="A15" s="313" t="s">
        <v>545</v>
      </c>
      <c r="B15" s="283"/>
      <c r="C15" s="259">
        <v>0</v>
      </c>
      <c r="D15" s="259">
        <v>0</v>
      </c>
      <c r="E15" s="259">
        <v>0</v>
      </c>
      <c r="F15" s="259">
        <v>0</v>
      </c>
      <c r="G15" s="259">
        <v>0</v>
      </c>
      <c r="H15" s="259">
        <v>0</v>
      </c>
      <c r="I15" s="259">
        <v>0</v>
      </c>
    </row>
    <row r="16" spans="1:9">
      <c r="A16" s="313" t="s">
        <v>544</v>
      </c>
      <c r="B16" s="283"/>
      <c r="C16" s="259">
        <v>0</v>
      </c>
      <c r="D16" s="259">
        <v>0</v>
      </c>
      <c r="E16" s="259">
        <v>0</v>
      </c>
      <c r="F16" s="259">
        <v>0</v>
      </c>
      <c r="G16" s="259">
        <v>0</v>
      </c>
      <c r="H16" s="259">
        <v>0</v>
      </c>
      <c r="I16" s="259">
        <v>0</v>
      </c>
    </row>
    <row r="17" spans="1:9">
      <c r="A17" s="313" t="s">
        <v>543</v>
      </c>
      <c r="B17" s="283"/>
      <c r="C17" s="259">
        <v>0</v>
      </c>
      <c r="D17" s="259">
        <v>0</v>
      </c>
      <c r="E17" s="259">
        <v>0</v>
      </c>
      <c r="F17" s="259">
        <v>0</v>
      </c>
      <c r="G17" s="259">
        <v>0</v>
      </c>
      <c r="H17" s="259">
        <v>0</v>
      </c>
      <c r="I17" s="259">
        <v>0</v>
      </c>
    </row>
    <row r="18" spans="1:9">
      <c r="A18" s="312" t="s">
        <v>578</v>
      </c>
      <c r="B18" s="283"/>
      <c r="C18" s="259">
        <v>0</v>
      </c>
      <c r="D18" s="259">
        <v>0</v>
      </c>
      <c r="E18" s="259">
        <v>0</v>
      </c>
      <c r="F18" s="259">
        <v>0</v>
      </c>
      <c r="G18" s="259">
        <v>0</v>
      </c>
      <c r="H18" s="259">
        <v>0</v>
      </c>
      <c r="I18" s="259">
        <v>0</v>
      </c>
    </row>
    <row r="19" spans="1:9">
      <c r="A19" s="312" t="s">
        <v>1112</v>
      </c>
      <c r="B19" s="283"/>
      <c r="C19" s="259">
        <v>0</v>
      </c>
      <c r="D19" s="259">
        <v>0</v>
      </c>
      <c r="E19" s="259">
        <v>0</v>
      </c>
      <c r="F19" s="259">
        <v>0</v>
      </c>
      <c r="G19" s="259">
        <v>0</v>
      </c>
      <c r="H19" s="259">
        <v>0</v>
      </c>
      <c r="I19" s="259">
        <v>0</v>
      </c>
    </row>
    <row r="20" spans="1:9" ht="20.25" customHeight="1">
      <c r="A20" s="312" t="s">
        <v>706</v>
      </c>
      <c r="B20" s="283"/>
      <c r="C20" s="259">
        <v>0</v>
      </c>
      <c r="D20" s="259">
        <v>0</v>
      </c>
      <c r="E20" s="260">
        <v>49</v>
      </c>
      <c r="F20" s="260">
        <v>-49</v>
      </c>
      <c r="G20" s="259">
        <v>0</v>
      </c>
      <c r="H20" s="259">
        <v>0</v>
      </c>
      <c r="I20" s="259">
        <v>0</v>
      </c>
    </row>
    <row r="21" spans="1:9">
      <c r="A21" s="312" t="s">
        <v>707</v>
      </c>
      <c r="B21" s="283"/>
      <c r="C21" s="259">
        <v>0</v>
      </c>
      <c r="D21" s="259">
        <v>0</v>
      </c>
      <c r="E21" s="259">
        <v>0</v>
      </c>
      <c r="F21" s="260">
        <v>2692</v>
      </c>
      <c r="G21" s="260">
        <v>2692</v>
      </c>
      <c r="H21" s="259">
        <v>0</v>
      </c>
      <c r="I21" s="260">
        <v>2692</v>
      </c>
    </row>
    <row r="22" spans="1:9">
      <c r="A22" s="312" t="s">
        <v>580</v>
      </c>
      <c r="B22" s="283"/>
      <c r="C22" s="260">
        <v>125560</v>
      </c>
      <c r="D22" s="258">
        <v>41</v>
      </c>
      <c r="E22" s="260">
        <v>32174</v>
      </c>
      <c r="F22" s="260">
        <v>29613</v>
      </c>
      <c r="G22" s="258">
        <v>187388</v>
      </c>
      <c r="H22" s="259">
        <v>0</v>
      </c>
      <c r="I22" s="258">
        <v>187388</v>
      </c>
    </row>
    <row r="23" spans="1:9" ht="31.5" customHeight="1">
      <c r="A23" s="312" t="s">
        <v>1109</v>
      </c>
      <c r="B23" s="283"/>
      <c r="C23" s="259">
        <v>0</v>
      </c>
      <c r="D23" s="259">
        <v>0</v>
      </c>
      <c r="E23" s="259">
        <v>0</v>
      </c>
      <c r="F23" s="259">
        <v>0</v>
      </c>
      <c r="G23" s="259">
        <v>0</v>
      </c>
      <c r="H23" s="259">
        <v>0</v>
      </c>
      <c r="I23" s="259">
        <v>0</v>
      </c>
    </row>
    <row r="24" spans="1:9">
      <c r="A24" s="312" t="s">
        <v>614</v>
      </c>
      <c r="B24" s="283"/>
      <c r="C24" s="260">
        <v>125560</v>
      </c>
      <c r="D24" s="258">
        <v>41</v>
      </c>
      <c r="E24" s="260">
        <v>32174</v>
      </c>
      <c r="F24" s="260">
        <v>29613</v>
      </c>
      <c r="G24" s="258">
        <v>187388</v>
      </c>
      <c r="H24" s="259">
        <v>0</v>
      </c>
      <c r="I24" s="258">
        <f>G24</f>
        <v>187388</v>
      </c>
    </row>
    <row r="25" spans="1:9">
      <c r="A25" s="314" t="s">
        <v>579</v>
      </c>
      <c r="B25" s="283"/>
      <c r="C25" s="259">
        <v>0</v>
      </c>
      <c r="D25" s="259">
        <v>0</v>
      </c>
      <c r="E25" s="260">
        <f>SUM(E26:E36)</f>
        <v>447</v>
      </c>
      <c r="F25" s="260">
        <f>SUM(F26:F36)</f>
        <v>10467</v>
      </c>
      <c r="G25" s="260">
        <f>SUM(C25:F25)</f>
        <v>10914</v>
      </c>
      <c r="H25" s="259">
        <v>0</v>
      </c>
      <c r="I25" s="258">
        <f>G25</f>
        <v>10914</v>
      </c>
    </row>
    <row r="26" spans="1:9">
      <c r="A26" s="312" t="s">
        <v>1113</v>
      </c>
      <c r="B26" s="284"/>
      <c r="C26" s="259">
        <v>0</v>
      </c>
      <c r="D26" s="259">
        <v>0</v>
      </c>
      <c r="E26" s="259">
        <v>0</v>
      </c>
      <c r="F26" s="259">
        <v>0</v>
      </c>
      <c r="G26" s="259">
        <v>0</v>
      </c>
      <c r="H26" s="259">
        <v>0</v>
      </c>
      <c r="I26" s="259">
        <v>0</v>
      </c>
    </row>
    <row r="27" spans="1:9">
      <c r="A27" s="313" t="s">
        <v>577</v>
      </c>
      <c r="B27" s="283"/>
      <c r="C27" s="259">
        <v>0</v>
      </c>
      <c r="D27" s="259">
        <v>0</v>
      </c>
      <c r="E27" s="259">
        <v>0</v>
      </c>
      <c r="F27" s="259">
        <v>0</v>
      </c>
      <c r="G27" s="259">
        <v>0</v>
      </c>
      <c r="H27" s="259">
        <v>0</v>
      </c>
      <c r="I27" s="259">
        <v>0</v>
      </c>
    </row>
    <row r="28" spans="1:9">
      <c r="A28" s="313" t="s">
        <v>546</v>
      </c>
      <c r="B28" s="283"/>
      <c r="C28" s="259">
        <v>0</v>
      </c>
      <c r="D28" s="259">
        <v>0</v>
      </c>
      <c r="E28" s="259">
        <v>0</v>
      </c>
      <c r="F28" s="259">
        <v>0</v>
      </c>
      <c r="G28" s="259">
        <v>0</v>
      </c>
      <c r="H28" s="259">
        <v>0</v>
      </c>
      <c r="I28" s="259">
        <v>0</v>
      </c>
    </row>
    <row r="29" spans="1:9">
      <c r="A29" s="312" t="s">
        <v>1114</v>
      </c>
      <c r="B29" s="283"/>
      <c r="C29" s="259">
        <v>0</v>
      </c>
      <c r="D29" s="259">
        <v>0</v>
      </c>
      <c r="E29" s="259">
        <v>0</v>
      </c>
      <c r="F29" s="259">
        <v>0</v>
      </c>
      <c r="G29" s="259">
        <v>0</v>
      </c>
      <c r="H29" s="259">
        <v>0</v>
      </c>
      <c r="I29" s="259">
        <v>0</v>
      </c>
    </row>
    <row r="30" spans="1:9">
      <c r="A30" s="313" t="s">
        <v>545</v>
      </c>
      <c r="B30" s="283"/>
      <c r="C30" s="259">
        <v>0</v>
      </c>
      <c r="D30" s="259">
        <v>0</v>
      </c>
      <c r="E30" s="259">
        <v>0</v>
      </c>
      <c r="F30" s="259">
        <v>0</v>
      </c>
      <c r="G30" s="259">
        <v>0</v>
      </c>
      <c r="H30" s="259">
        <v>0</v>
      </c>
      <c r="I30" s="259">
        <v>0</v>
      </c>
    </row>
    <row r="31" spans="1:9">
      <c r="A31" s="313" t="s">
        <v>544</v>
      </c>
      <c r="B31" s="283"/>
      <c r="C31" s="259">
        <v>0</v>
      </c>
      <c r="D31" s="259">
        <v>0</v>
      </c>
      <c r="E31" s="259">
        <v>0</v>
      </c>
      <c r="F31" s="259">
        <v>0</v>
      </c>
      <c r="G31" s="259">
        <v>0</v>
      </c>
      <c r="H31" s="259">
        <v>0</v>
      </c>
      <c r="I31" s="259">
        <v>0</v>
      </c>
    </row>
    <row r="32" spans="1:9">
      <c r="A32" s="313" t="s">
        <v>543</v>
      </c>
      <c r="B32" s="283"/>
      <c r="C32" s="259">
        <v>0</v>
      </c>
      <c r="D32" s="259">
        <v>0</v>
      </c>
      <c r="E32" s="259">
        <v>0</v>
      </c>
      <c r="F32" s="259">
        <v>0</v>
      </c>
      <c r="G32" s="259">
        <v>0</v>
      </c>
      <c r="H32" s="259">
        <v>0</v>
      </c>
      <c r="I32" s="259">
        <v>0</v>
      </c>
    </row>
    <row r="33" spans="1:12">
      <c r="A33" s="312" t="s">
        <v>578</v>
      </c>
      <c r="B33" s="283"/>
      <c r="C33" s="259">
        <v>0</v>
      </c>
      <c r="D33" s="259">
        <v>0</v>
      </c>
      <c r="E33" s="259">
        <v>0</v>
      </c>
      <c r="F33" s="259">
        <v>0</v>
      </c>
      <c r="G33" s="259">
        <v>0</v>
      </c>
      <c r="H33" s="259">
        <v>0</v>
      </c>
      <c r="I33" s="259">
        <v>0</v>
      </c>
    </row>
    <row r="34" spans="1:12">
      <c r="A34" s="312" t="s">
        <v>1112</v>
      </c>
      <c r="B34" s="283"/>
      <c r="C34" s="259">
        <v>0</v>
      </c>
      <c r="D34" s="259">
        <v>0</v>
      </c>
      <c r="E34" s="259">
        <v>0</v>
      </c>
      <c r="F34" s="259">
        <v>0</v>
      </c>
      <c r="G34" s="259">
        <v>0</v>
      </c>
      <c r="H34" s="259">
        <v>0</v>
      </c>
      <c r="I34" s="259">
        <v>0</v>
      </c>
    </row>
    <row r="35" spans="1:12" ht="22.5" customHeight="1">
      <c r="A35" s="312" t="s">
        <v>706</v>
      </c>
      <c r="B35" s="285"/>
      <c r="C35" s="259">
        <v>0</v>
      </c>
      <c r="D35" s="259">
        <v>0</v>
      </c>
      <c r="E35" s="260">
        <v>447</v>
      </c>
      <c r="F35" s="260">
        <v>-447</v>
      </c>
      <c r="G35" s="259">
        <v>0</v>
      </c>
      <c r="H35" s="259">
        <v>0</v>
      </c>
      <c r="I35" s="259">
        <v>0</v>
      </c>
    </row>
    <row r="36" spans="1:12" ht="22.5" customHeight="1">
      <c r="A36" s="312" t="s">
        <v>707</v>
      </c>
      <c r="B36" s="285"/>
      <c r="C36" s="259">
        <v>0</v>
      </c>
      <c r="D36" s="259">
        <v>0</v>
      </c>
      <c r="E36" s="259">
        <v>0</v>
      </c>
      <c r="F36" s="260">
        <v>10914</v>
      </c>
      <c r="G36" s="260">
        <f>F36</f>
        <v>10914</v>
      </c>
      <c r="H36" s="259">
        <v>0</v>
      </c>
      <c r="I36" s="258">
        <f>G36</f>
        <v>10914</v>
      </c>
      <c r="L36" s="57"/>
    </row>
    <row r="37" spans="1:12" ht="16.5" customHeight="1">
      <c r="A37" s="312" t="s">
        <v>564</v>
      </c>
      <c r="B37" s="285"/>
      <c r="C37" s="260">
        <v>125560</v>
      </c>
      <c r="D37" s="260">
        <v>41</v>
      </c>
      <c r="E37" s="260">
        <f>E24+E25</f>
        <v>32621</v>
      </c>
      <c r="F37" s="260">
        <f>F24+F25</f>
        <v>40080</v>
      </c>
      <c r="G37" s="260">
        <f>SUM(C37:F37)</f>
        <v>198302</v>
      </c>
      <c r="H37" s="259">
        <v>0</v>
      </c>
      <c r="I37" s="258">
        <f>G37</f>
        <v>198302</v>
      </c>
    </row>
    <row r="38" spans="1:12">
      <c r="A38" s="286"/>
      <c r="B38" s="287"/>
      <c r="F38" s="5" t="s">
        <v>612</v>
      </c>
      <c r="G38" s="5" t="s">
        <v>612</v>
      </c>
    </row>
    <row r="39" spans="1:12" ht="12.75" customHeight="1">
      <c r="A39" s="35" t="s">
        <v>1050</v>
      </c>
      <c r="B39" s="1"/>
    </row>
    <row r="40" spans="1:12" ht="12.75" customHeight="1">
      <c r="A40" s="35" t="s">
        <v>705</v>
      </c>
      <c r="B40" s="35"/>
    </row>
    <row r="41" spans="1:12" ht="21" customHeight="1">
      <c r="A41" s="189" t="s">
        <v>699</v>
      </c>
      <c r="B41" s="35"/>
      <c r="C41" s="35"/>
      <c r="D41" s="35" t="s">
        <v>700</v>
      </c>
      <c r="E41" s="288"/>
      <c r="F41" s="288"/>
      <c r="G41" s="288"/>
      <c r="H41" s="288"/>
      <c r="I41" s="288"/>
    </row>
    <row r="42" spans="1:12" ht="51.75" customHeight="1">
      <c r="A42" s="189" t="s">
        <v>612</v>
      </c>
      <c r="B42" s="35"/>
      <c r="C42" s="35"/>
      <c r="D42" s="35" t="s">
        <v>704</v>
      </c>
      <c r="E42" s="288"/>
      <c r="F42" s="288" t="s">
        <v>612</v>
      </c>
      <c r="G42" s="288"/>
      <c r="H42" s="288"/>
      <c r="I42" s="288"/>
    </row>
    <row r="43" spans="1:12" ht="12.75" customHeight="1">
      <c r="A43" s="35" t="s">
        <v>701</v>
      </c>
      <c r="B43" s="1"/>
      <c r="C43" s="35"/>
      <c r="D43" s="279" t="s">
        <v>612</v>
      </c>
      <c r="E43" s="288"/>
      <c r="F43" s="288"/>
      <c r="G43" s="288"/>
      <c r="H43" s="288"/>
      <c r="I43" s="288"/>
    </row>
    <row r="44" spans="1:12">
      <c r="A44" s="35" t="s">
        <v>702</v>
      </c>
      <c r="B44" s="1"/>
      <c r="C44" s="35"/>
      <c r="D44" s="1"/>
      <c r="E44" s="288"/>
      <c r="F44" s="288"/>
      <c r="G44" s="288"/>
      <c r="H44" s="288"/>
      <c r="I44" s="288"/>
    </row>
    <row r="113" spans="1:1">
      <c r="A113" s="143" t="s">
        <v>1005</v>
      </c>
    </row>
    <row r="206" spans="4:4">
      <c r="D206" s="23"/>
    </row>
  </sheetData>
  <sheetProtection selectLockedCells="1" selectUnlockedCells="1"/>
  <mergeCells count="7">
    <mergeCell ref="I4:I5"/>
    <mergeCell ref="B4:B5"/>
    <mergeCell ref="A4:A5"/>
    <mergeCell ref="B1:F1"/>
    <mergeCell ref="A2:F2"/>
    <mergeCell ref="C4:G4"/>
    <mergeCell ref="H4:H5"/>
  </mergeCells>
  <phoneticPr fontId="59" type="noConversion"/>
  <pageMargins left="0.57999999999999996" right="0.15748031496062992" top="0.78740157480314965" bottom="0.27559055118110237" header="0.15" footer="0.19685039370078741"/>
  <pageSetup paperSize="9" scale="80" firstPageNumber="0" orientation="landscape" horizontalDpi="300" verticalDpi="300" r:id="rId1"/>
  <headerFooter alignWithMargins="0"/>
</worksheet>
</file>

<file path=xl/worksheets/sheet60.xml><?xml version="1.0" encoding="utf-8"?>
<worksheet xmlns="http://schemas.openxmlformats.org/spreadsheetml/2006/main" xmlns:r="http://schemas.openxmlformats.org/officeDocument/2006/relationships">
  <sheetPr>
    <tabColor rgb="FFFFFF00"/>
  </sheetPr>
  <dimension ref="A1:H201"/>
  <sheetViews>
    <sheetView workbookViewId="0">
      <selection activeCell="E7" sqref="E7"/>
    </sheetView>
  </sheetViews>
  <sheetFormatPr defaultColWidth="10.75" defaultRowHeight="13.5"/>
  <cols>
    <col min="1" max="1" width="5.625" customWidth="1"/>
    <col min="2" max="2" width="27.625" customWidth="1"/>
    <col min="7" max="7" width="8.625" customWidth="1"/>
  </cols>
  <sheetData>
    <row r="1" spans="1:8">
      <c r="A1" s="40"/>
      <c r="B1" s="1"/>
      <c r="C1" s="1"/>
      <c r="D1" s="1"/>
      <c r="E1" s="1"/>
      <c r="F1" s="1"/>
      <c r="G1" s="1"/>
      <c r="H1" s="1"/>
    </row>
    <row r="2" spans="1:8" ht="18" customHeight="1">
      <c r="A2" s="530" t="s">
        <v>841</v>
      </c>
      <c r="B2" s="530"/>
      <c r="C2" s="530"/>
      <c r="D2" s="530"/>
      <c r="E2" s="530"/>
      <c r="F2" s="530"/>
      <c r="G2" s="530"/>
      <c r="H2" s="530"/>
    </row>
    <row r="3" spans="1:8" ht="24" customHeight="1">
      <c r="A3" s="40"/>
      <c r="B3" s="1"/>
      <c r="C3" s="1"/>
      <c r="D3" s="1"/>
      <c r="E3" s="1"/>
      <c r="F3" s="1"/>
      <c r="G3" s="1"/>
      <c r="H3" s="60" t="s">
        <v>1008</v>
      </c>
    </row>
    <row r="4" spans="1:8" ht="35.25" customHeight="1">
      <c r="A4" s="95" t="s">
        <v>42</v>
      </c>
      <c r="B4" s="95" t="s">
        <v>1070</v>
      </c>
      <c r="C4" s="95" t="s">
        <v>469</v>
      </c>
      <c r="D4" s="95" t="s">
        <v>470</v>
      </c>
      <c r="E4" s="95" t="s">
        <v>471</v>
      </c>
      <c r="F4" s="95" t="s">
        <v>472</v>
      </c>
      <c r="G4" s="95" t="s">
        <v>143</v>
      </c>
      <c r="H4" s="95" t="s">
        <v>69</v>
      </c>
    </row>
    <row r="5" spans="1:8">
      <c r="A5" s="95">
        <v>1</v>
      </c>
      <c r="B5" s="95">
        <v>2</v>
      </c>
      <c r="C5" s="95">
        <v>3</v>
      </c>
      <c r="D5" s="95">
        <v>4</v>
      </c>
      <c r="E5" s="95">
        <v>5</v>
      </c>
      <c r="F5" s="95">
        <v>6</v>
      </c>
      <c r="G5" s="95">
        <v>7</v>
      </c>
      <c r="H5" s="95">
        <v>8</v>
      </c>
    </row>
    <row r="6" spans="1:8" ht="18" customHeight="1">
      <c r="A6" s="96">
        <v>1</v>
      </c>
      <c r="B6" s="96" t="s">
        <v>299</v>
      </c>
      <c r="C6" s="249">
        <v>20</v>
      </c>
      <c r="D6" s="96"/>
      <c r="E6" s="96"/>
      <c r="F6" s="96"/>
      <c r="G6" s="96"/>
      <c r="H6" s="249">
        <f>SUM(C6:G6)</f>
        <v>20</v>
      </c>
    </row>
    <row r="7" spans="1:8" ht="18" customHeight="1">
      <c r="A7" s="96">
        <v>2</v>
      </c>
      <c r="B7" s="96" t="s">
        <v>459</v>
      </c>
      <c r="C7" s="249">
        <f>C8+C9</f>
        <v>520929</v>
      </c>
      <c r="D7" s="249">
        <f>D8+D9</f>
        <v>783705</v>
      </c>
      <c r="E7" s="249">
        <f>E8+E9</f>
        <v>543129</v>
      </c>
      <c r="F7" s="249">
        <f>F8+F9</f>
        <v>22216</v>
      </c>
      <c r="G7" s="232">
        <v>0</v>
      </c>
      <c r="H7" s="249">
        <f t="shared" ref="H7:H17" si="0">SUM(C7:G7)</f>
        <v>1869979</v>
      </c>
    </row>
    <row r="8" spans="1:8" ht="18" customHeight="1">
      <c r="A8" s="97" t="s">
        <v>989</v>
      </c>
      <c r="B8" s="96" t="s">
        <v>473</v>
      </c>
      <c r="C8" s="249">
        <v>349401</v>
      </c>
      <c r="D8" s="249">
        <v>775301</v>
      </c>
      <c r="E8" s="249">
        <v>492448</v>
      </c>
      <c r="F8" s="249">
        <v>22216</v>
      </c>
      <c r="G8" s="232">
        <v>0</v>
      </c>
      <c r="H8" s="249">
        <f t="shared" si="0"/>
        <v>1639366</v>
      </c>
    </row>
    <row r="9" spans="1:8" ht="18" customHeight="1">
      <c r="A9" s="97" t="s">
        <v>990</v>
      </c>
      <c r="B9" s="96" t="s">
        <v>315</v>
      </c>
      <c r="C9" s="249">
        <v>171528</v>
      </c>
      <c r="D9" s="249">
        <v>8404</v>
      </c>
      <c r="E9" s="249">
        <v>50681</v>
      </c>
      <c r="F9" s="232">
        <v>0</v>
      </c>
      <c r="G9" s="232">
        <v>0</v>
      </c>
      <c r="H9" s="249">
        <f t="shared" si="0"/>
        <v>230613</v>
      </c>
    </row>
    <row r="10" spans="1:8" ht="30" customHeight="1">
      <c r="A10" s="96">
        <v>3</v>
      </c>
      <c r="B10" s="96" t="s">
        <v>198</v>
      </c>
      <c r="C10" s="232">
        <v>0</v>
      </c>
      <c r="D10" s="232">
        <v>0</v>
      </c>
      <c r="E10" s="232">
        <v>0</v>
      </c>
      <c r="F10" s="232">
        <v>0</v>
      </c>
      <c r="G10" s="232">
        <v>0</v>
      </c>
      <c r="H10" s="232">
        <f t="shared" si="0"/>
        <v>0</v>
      </c>
    </row>
    <row r="11" spans="1:8" ht="18" customHeight="1">
      <c r="A11" s="96">
        <v>4</v>
      </c>
      <c r="B11" s="96" t="s">
        <v>1032</v>
      </c>
      <c r="C11" s="232">
        <v>0</v>
      </c>
      <c r="D11" s="232">
        <v>0</v>
      </c>
      <c r="E11" s="232">
        <v>0</v>
      </c>
      <c r="F11" s="232">
        <v>0</v>
      </c>
      <c r="G11" s="232">
        <v>0</v>
      </c>
      <c r="H11" s="232">
        <f t="shared" si="0"/>
        <v>0</v>
      </c>
    </row>
    <row r="12" spans="1:8" ht="18" customHeight="1">
      <c r="A12" s="96">
        <v>5</v>
      </c>
      <c r="B12" s="96" t="s">
        <v>1000</v>
      </c>
      <c r="C12" s="249">
        <v>411</v>
      </c>
      <c r="D12" s="96"/>
      <c r="E12" s="96"/>
      <c r="F12" s="249">
        <v>50000</v>
      </c>
      <c r="G12" s="232">
        <v>0</v>
      </c>
      <c r="H12" s="249">
        <f t="shared" si="0"/>
        <v>50411</v>
      </c>
    </row>
    <row r="13" spans="1:8" ht="18" customHeight="1">
      <c r="A13" s="96">
        <v>6</v>
      </c>
      <c r="B13" s="96" t="s">
        <v>466</v>
      </c>
      <c r="C13" s="232">
        <v>0</v>
      </c>
      <c r="D13" s="232">
        <v>0</v>
      </c>
      <c r="E13" s="232">
        <v>0</v>
      </c>
      <c r="F13" s="232">
        <v>0</v>
      </c>
      <c r="G13" s="232">
        <v>0</v>
      </c>
      <c r="H13" s="232">
        <f t="shared" si="0"/>
        <v>0</v>
      </c>
    </row>
    <row r="14" spans="1:8" ht="30" customHeight="1">
      <c r="A14" s="96">
        <v>7</v>
      </c>
      <c r="B14" s="96" t="s">
        <v>474</v>
      </c>
      <c r="C14" s="232">
        <v>0</v>
      </c>
      <c r="D14" s="232">
        <v>0</v>
      </c>
      <c r="E14" s="232">
        <v>0</v>
      </c>
      <c r="F14" s="232">
        <v>0</v>
      </c>
      <c r="G14" s="232">
        <v>0</v>
      </c>
      <c r="H14" s="232">
        <f t="shared" si="0"/>
        <v>0</v>
      </c>
    </row>
    <row r="15" spans="1:8" ht="30" customHeight="1">
      <c r="A15" s="96">
        <v>8</v>
      </c>
      <c r="B15" s="96" t="s">
        <v>475</v>
      </c>
      <c r="C15" s="232">
        <v>0</v>
      </c>
      <c r="D15" s="232">
        <v>0</v>
      </c>
      <c r="E15" s="232">
        <v>0</v>
      </c>
      <c r="F15" s="232">
        <v>0</v>
      </c>
      <c r="G15" s="232">
        <v>0</v>
      </c>
      <c r="H15" s="232">
        <f t="shared" si="0"/>
        <v>0</v>
      </c>
    </row>
    <row r="16" spans="1:8" ht="30" customHeight="1">
      <c r="A16" s="96">
        <v>9</v>
      </c>
      <c r="B16" s="96" t="s">
        <v>476</v>
      </c>
      <c r="C16" s="249">
        <v>12</v>
      </c>
      <c r="D16" s="249">
        <v>1100</v>
      </c>
      <c r="E16" s="96"/>
      <c r="F16" s="249">
        <v>22</v>
      </c>
      <c r="G16" s="232">
        <v>0</v>
      </c>
      <c r="H16" s="249">
        <f t="shared" si="0"/>
        <v>1134</v>
      </c>
    </row>
    <row r="17" spans="1:8" ht="30" customHeight="1">
      <c r="A17" s="96">
        <v>10</v>
      </c>
      <c r="B17" s="96" t="s">
        <v>477</v>
      </c>
      <c r="C17" s="249">
        <v>2779</v>
      </c>
      <c r="D17" s="249">
        <v>26987</v>
      </c>
      <c r="E17" s="249">
        <v>459805</v>
      </c>
      <c r="F17" s="249">
        <v>875</v>
      </c>
      <c r="G17" s="249">
        <v>22</v>
      </c>
      <c r="H17" s="249">
        <f t="shared" si="0"/>
        <v>490468</v>
      </c>
    </row>
    <row r="18" spans="1:8" ht="44.25" customHeight="1">
      <c r="A18" s="96">
        <v>11</v>
      </c>
      <c r="B18" s="99" t="s">
        <v>478</v>
      </c>
      <c r="C18" s="249">
        <f t="shared" ref="C18:H18" si="1">SUM(C6:C7)+SUM(C10:C17)</f>
        <v>524151</v>
      </c>
      <c r="D18" s="249">
        <f t="shared" si="1"/>
        <v>811792</v>
      </c>
      <c r="E18" s="249">
        <f t="shared" si="1"/>
        <v>1002934</v>
      </c>
      <c r="F18" s="249">
        <f t="shared" si="1"/>
        <v>73113</v>
      </c>
      <c r="G18" s="232">
        <v>0</v>
      </c>
      <c r="H18" s="249">
        <f t="shared" si="1"/>
        <v>2412012</v>
      </c>
    </row>
    <row r="106" spans="1:1">
      <c r="A106" s="141" t="s">
        <v>1005</v>
      </c>
    </row>
    <row r="201" spans="4:4">
      <c r="D201" s="139"/>
    </row>
  </sheetData>
  <sheetProtection selectLockedCells="1" selectUnlockedCells="1"/>
  <mergeCells count="1">
    <mergeCell ref="A2:H2"/>
  </mergeCells>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61.xml><?xml version="1.0" encoding="utf-8"?>
<worksheet xmlns="http://schemas.openxmlformats.org/spreadsheetml/2006/main" xmlns:r="http://schemas.openxmlformats.org/officeDocument/2006/relationships">
  <sheetPr>
    <tabColor rgb="FFFFFF00"/>
  </sheetPr>
  <dimension ref="A1:H200"/>
  <sheetViews>
    <sheetView zoomScaleNormal="81" workbookViewId="0">
      <selection activeCell="E20" sqref="E20"/>
    </sheetView>
  </sheetViews>
  <sheetFormatPr defaultColWidth="10.75" defaultRowHeight="13.5"/>
  <cols>
    <col min="1" max="1" width="5.25" customWidth="1"/>
    <col min="2" max="2" width="31.375" customWidth="1"/>
    <col min="3" max="3" width="9.125" customWidth="1"/>
    <col min="4" max="5" width="9.875" customWidth="1"/>
    <col min="7" max="7" width="8.625" customWidth="1"/>
    <col min="8" max="8" width="10.75" customWidth="1"/>
  </cols>
  <sheetData>
    <row r="1" spans="1:8">
      <c r="A1" s="40"/>
      <c r="B1" s="1"/>
      <c r="C1" s="1"/>
      <c r="D1" s="1"/>
      <c r="E1" s="1"/>
      <c r="F1" s="1"/>
      <c r="G1" s="1"/>
      <c r="H1" s="1"/>
    </row>
    <row r="2" spans="1:8" ht="20.25" customHeight="1">
      <c r="A2" s="40" t="s">
        <v>842</v>
      </c>
      <c r="B2" s="1"/>
      <c r="C2" s="1"/>
      <c r="D2" s="1"/>
      <c r="E2" s="1"/>
      <c r="F2" s="1"/>
      <c r="G2" s="1"/>
      <c r="H2" s="1"/>
    </row>
    <row r="3" spans="1:8" ht="21" customHeight="1">
      <c r="A3" s="40"/>
      <c r="B3" s="1"/>
      <c r="C3" s="1"/>
      <c r="D3" s="1"/>
      <c r="E3" s="1"/>
      <c r="F3" s="1"/>
      <c r="G3" s="1"/>
      <c r="H3" s="60" t="s">
        <v>1008</v>
      </c>
    </row>
    <row r="4" spans="1:8" ht="44.25" customHeight="1">
      <c r="A4" s="124" t="s">
        <v>42</v>
      </c>
      <c r="B4" s="124" t="s">
        <v>1070</v>
      </c>
      <c r="C4" s="124" t="s">
        <v>469</v>
      </c>
      <c r="D4" s="124" t="s">
        <v>470</v>
      </c>
      <c r="E4" s="124" t="s">
        <v>471</v>
      </c>
      <c r="F4" s="124" t="s">
        <v>472</v>
      </c>
      <c r="G4" s="124" t="s">
        <v>143</v>
      </c>
      <c r="H4" s="124" t="s">
        <v>69</v>
      </c>
    </row>
    <row r="5" spans="1:8" ht="17.100000000000001" customHeight="1">
      <c r="A5" s="124">
        <v>1</v>
      </c>
      <c r="B5" s="124">
        <v>2</v>
      </c>
      <c r="C5" s="124">
        <v>3</v>
      </c>
      <c r="D5" s="124">
        <v>4</v>
      </c>
      <c r="E5" s="124">
        <v>5</v>
      </c>
      <c r="F5" s="124">
        <v>6</v>
      </c>
      <c r="G5" s="124">
        <v>7</v>
      </c>
      <c r="H5" s="124">
        <v>8</v>
      </c>
    </row>
    <row r="6" spans="1:8" ht="17.100000000000001" customHeight="1">
      <c r="A6" s="123">
        <v>1</v>
      </c>
      <c r="B6" s="123" t="s">
        <v>299</v>
      </c>
      <c r="C6" s="249">
        <v>65856.013999999996</v>
      </c>
      <c r="D6" s="232">
        <v>0</v>
      </c>
      <c r="E6" s="232">
        <v>0</v>
      </c>
      <c r="F6" s="249">
        <v>239790</v>
      </c>
      <c r="G6" s="232">
        <v>0</v>
      </c>
      <c r="H6" s="221">
        <f>SUM(C6:G6)</f>
        <v>305646.01399999997</v>
      </c>
    </row>
    <row r="7" spans="1:8" ht="17.100000000000001" customHeight="1">
      <c r="A7" s="123">
        <v>2</v>
      </c>
      <c r="B7" s="123" t="s">
        <v>459</v>
      </c>
      <c r="C7" s="249">
        <v>280580</v>
      </c>
      <c r="D7" s="249">
        <v>367093</v>
      </c>
      <c r="E7" s="249">
        <v>447771</v>
      </c>
      <c r="F7" s="249">
        <v>17310</v>
      </c>
      <c r="G7" s="232">
        <v>0</v>
      </c>
      <c r="H7" s="221">
        <f>SUM(C7:G7)</f>
        <v>1112754</v>
      </c>
    </row>
    <row r="8" spans="1:8" ht="17.100000000000001" customHeight="1">
      <c r="A8" s="203" t="s">
        <v>989</v>
      </c>
      <c r="B8" s="123" t="s">
        <v>473</v>
      </c>
      <c r="C8" s="249">
        <v>209065</v>
      </c>
      <c r="D8" s="249">
        <v>267086</v>
      </c>
      <c r="E8" s="249">
        <v>393775.09</v>
      </c>
      <c r="F8" s="249">
        <v>17310</v>
      </c>
      <c r="G8" s="232">
        <v>0</v>
      </c>
      <c r="H8" s="221">
        <f>SUM(C8:G8)</f>
        <v>887236.09000000008</v>
      </c>
    </row>
    <row r="9" spans="1:8" ht="17.100000000000001" customHeight="1">
      <c r="A9" s="203" t="s">
        <v>990</v>
      </c>
      <c r="B9" s="123" t="s">
        <v>315</v>
      </c>
      <c r="C9" s="249">
        <f>C7-C8</f>
        <v>71515</v>
      </c>
      <c r="D9" s="249">
        <f>D7-D8</f>
        <v>100007</v>
      </c>
      <c r="E9" s="249">
        <f>E7-E8</f>
        <v>53995.909999999974</v>
      </c>
      <c r="F9" s="232">
        <f>F7-F8</f>
        <v>0</v>
      </c>
      <c r="G9" s="232">
        <v>0</v>
      </c>
      <c r="H9" s="221">
        <f>SUM(C9:G9)</f>
        <v>225517.90999999997</v>
      </c>
    </row>
    <row r="10" spans="1:8" ht="17.100000000000001" customHeight="1">
      <c r="A10" s="123">
        <v>3</v>
      </c>
      <c r="B10" s="197" t="s">
        <v>198</v>
      </c>
      <c r="C10" s="232">
        <v>0</v>
      </c>
      <c r="D10" s="232">
        <v>0</v>
      </c>
      <c r="E10" s="232">
        <v>0</v>
      </c>
      <c r="F10" s="232">
        <v>0</v>
      </c>
      <c r="G10" s="232">
        <v>0</v>
      </c>
      <c r="H10" s="232">
        <v>0</v>
      </c>
    </row>
    <row r="11" spans="1:8" ht="17.100000000000001" customHeight="1">
      <c r="A11" s="123">
        <v>4</v>
      </c>
      <c r="B11" s="123" t="s">
        <v>1032</v>
      </c>
      <c r="C11" s="232">
        <v>0</v>
      </c>
      <c r="D11" s="232">
        <v>0</v>
      </c>
      <c r="E11" s="232">
        <v>0</v>
      </c>
      <c r="F11" s="232">
        <v>0</v>
      </c>
      <c r="G11" s="232">
        <v>0</v>
      </c>
      <c r="H11" s="232">
        <v>0</v>
      </c>
    </row>
    <row r="12" spans="1:8" ht="17.100000000000001" customHeight="1">
      <c r="A12" s="123">
        <v>5</v>
      </c>
      <c r="B12" s="123" t="s">
        <v>1000</v>
      </c>
      <c r="C12" s="249">
        <v>464</v>
      </c>
      <c r="D12" s="232">
        <v>0</v>
      </c>
      <c r="E12" s="232">
        <v>0</v>
      </c>
      <c r="F12" s="249">
        <v>50000</v>
      </c>
      <c r="G12" s="232">
        <v>0</v>
      </c>
      <c r="H12" s="221">
        <f>SUM(C12:G12)</f>
        <v>50464</v>
      </c>
    </row>
    <row r="13" spans="1:8" ht="17.100000000000001" customHeight="1">
      <c r="A13" s="123">
        <v>6</v>
      </c>
      <c r="B13" s="123" t="s">
        <v>466</v>
      </c>
      <c r="C13" s="249">
        <f>144632.377-8193-1-151</f>
        <v>136287.37700000001</v>
      </c>
      <c r="D13" s="249">
        <v>63.088000000000001</v>
      </c>
      <c r="E13" s="249">
        <v>155</v>
      </c>
      <c r="F13" s="249">
        <v>340</v>
      </c>
      <c r="G13" s="249">
        <v>14.074</v>
      </c>
      <c r="H13" s="221">
        <f>SUM(C13:G13)</f>
        <v>136859.53899999999</v>
      </c>
    </row>
    <row r="14" spans="1:8" ht="30.95" customHeight="1">
      <c r="A14" s="123">
        <v>7</v>
      </c>
      <c r="B14" s="197" t="s">
        <v>474</v>
      </c>
      <c r="C14" s="232">
        <v>0</v>
      </c>
      <c r="D14" s="232">
        <v>0</v>
      </c>
      <c r="E14" s="232">
        <v>0</v>
      </c>
      <c r="F14" s="232">
        <v>0</v>
      </c>
      <c r="G14" s="232">
        <v>0</v>
      </c>
      <c r="H14" s="232">
        <v>0</v>
      </c>
    </row>
    <row r="15" spans="1:8" ht="30.95" customHeight="1">
      <c r="A15" s="123">
        <v>8</v>
      </c>
      <c r="B15" s="197" t="s">
        <v>475</v>
      </c>
      <c r="C15" s="232">
        <v>0</v>
      </c>
      <c r="D15" s="232">
        <v>0</v>
      </c>
      <c r="E15" s="232">
        <v>0</v>
      </c>
      <c r="F15" s="232">
        <v>0</v>
      </c>
      <c r="G15" s="232">
        <v>0</v>
      </c>
      <c r="H15" s="232">
        <v>0</v>
      </c>
    </row>
    <row r="16" spans="1:8" ht="17.100000000000001" customHeight="1">
      <c r="A16" s="123">
        <v>9</v>
      </c>
      <c r="B16" s="123" t="s">
        <v>476</v>
      </c>
      <c r="C16" s="249">
        <v>20</v>
      </c>
      <c r="D16" s="249"/>
      <c r="E16" s="249">
        <v>142</v>
      </c>
      <c r="F16" s="249"/>
      <c r="G16" s="249"/>
      <c r="H16" s="249">
        <f>SUM(C16:G16)</f>
        <v>162</v>
      </c>
    </row>
    <row r="17" spans="1:8" ht="17.100000000000001" customHeight="1">
      <c r="A17" s="123">
        <v>10</v>
      </c>
      <c r="B17" s="197" t="s">
        <v>477</v>
      </c>
      <c r="C17" s="249">
        <v>40095</v>
      </c>
      <c r="D17" s="249">
        <v>10248</v>
      </c>
      <c r="E17" s="249">
        <f>247951+26900</f>
        <v>274851</v>
      </c>
      <c r="F17" s="249">
        <v>25</v>
      </c>
      <c r="G17" s="249">
        <v>571</v>
      </c>
      <c r="H17" s="250">
        <f>SUM(C17:G17)</f>
        <v>325790</v>
      </c>
    </row>
    <row r="18" spans="1:8" ht="47.25" customHeight="1">
      <c r="A18" s="123">
        <v>11</v>
      </c>
      <c r="B18" s="197" t="s">
        <v>478</v>
      </c>
      <c r="C18" s="250">
        <f t="shared" ref="C18:H18" si="0">SUM(C6:C7)+SUM(C10:C17)</f>
        <v>523302.39099999995</v>
      </c>
      <c r="D18" s="250">
        <f t="shared" si="0"/>
        <v>377404.08799999999</v>
      </c>
      <c r="E18" s="250">
        <f t="shared" si="0"/>
        <v>722919</v>
      </c>
      <c r="F18" s="250">
        <f t="shared" si="0"/>
        <v>307465</v>
      </c>
      <c r="G18" s="250">
        <f t="shared" si="0"/>
        <v>585.07399999999996</v>
      </c>
      <c r="H18" s="250">
        <f t="shared" si="0"/>
        <v>1931675.5529999998</v>
      </c>
    </row>
    <row r="19" spans="1:8">
      <c r="H19" s="180"/>
    </row>
    <row r="105" spans="1:1">
      <c r="A105" s="141" t="s">
        <v>1005</v>
      </c>
    </row>
    <row r="200" spans="4:4">
      <c r="D200" s="139"/>
    </row>
  </sheetData>
  <sheetProtection selectLockedCells="1" selectUnlockedCells="1"/>
  <phoneticPr fontId="59" type="noConversion"/>
  <pageMargins left="0.78740157480314965"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62.xml><?xml version="1.0" encoding="utf-8"?>
<worksheet xmlns="http://schemas.openxmlformats.org/spreadsheetml/2006/main" xmlns:r="http://schemas.openxmlformats.org/officeDocument/2006/relationships">
  <sheetPr>
    <tabColor rgb="FFFFFF00"/>
  </sheetPr>
  <dimension ref="A1:H106"/>
  <sheetViews>
    <sheetView zoomScaleNormal="85" workbookViewId="0">
      <selection activeCell="J14" sqref="J14"/>
    </sheetView>
  </sheetViews>
  <sheetFormatPr defaultColWidth="10.75" defaultRowHeight="13.5"/>
  <cols>
    <col min="1" max="1" width="5.25" style="139" customWidth="1"/>
    <col min="2" max="2" width="27" style="139" customWidth="1"/>
    <col min="3" max="3" width="10.75" style="139"/>
    <col min="4" max="4" width="8.125" style="139" customWidth="1"/>
    <col min="5" max="5" width="8.75" style="139" customWidth="1"/>
    <col min="6" max="6" width="8.375" style="139" customWidth="1"/>
    <col min="7" max="16384" width="10.75" style="139"/>
  </cols>
  <sheetData>
    <row r="1" spans="1:8">
      <c r="A1" s="50"/>
      <c r="B1" s="50"/>
      <c r="C1" s="50"/>
      <c r="D1" s="50"/>
      <c r="E1" s="50"/>
      <c r="F1" s="50"/>
      <c r="G1" s="50"/>
      <c r="H1" s="50"/>
    </row>
    <row r="2" spans="1:8" ht="57.4" customHeight="1">
      <c r="A2" s="528" t="s">
        <v>843</v>
      </c>
      <c r="B2" s="528"/>
      <c r="C2" s="528"/>
      <c r="D2" s="528"/>
      <c r="E2" s="528"/>
      <c r="F2" s="528"/>
      <c r="G2" s="528"/>
      <c r="H2" s="528"/>
    </row>
    <row r="3" spans="1:8">
      <c r="A3" s="50"/>
      <c r="B3" s="50"/>
      <c r="C3" s="50"/>
      <c r="D3" s="50"/>
      <c r="E3" s="50"/>
      <c r="F3" s="50"/>
      <c r="G3" s="150"/>
      <c r="H3" s="44" t="s">
        <v>1008</v>
      </c>
    </row>
    <row r="4" spans="1:8" ht="12.95" customHeight="1">
      <c r="A4" s="579" t="s">
        <v>42</v>
      </c>
      <c r="B4" s="580" t="s">
        <v>1070</v>
      </c>
      <c r="C4" s="494" t="s">
        <v>479</v>
      </c>
      <c r="D4" s="494" t="s">
        <v>480</v>
      </c>
      <c r="E4" s="494" t="s">
        <v>481</v>
      </c>
      <c r="F4" s="494" t="s">
        <v>472</v>
      </c>
      <c r="G4" s="494" t="s">
        <v>143</v>
      </c>
      <c r="H4" s="494" t="s">
        <v>69</v>
      </c>
    </row>
    <row r="5" spans="1:8" ht="18.75" customHeight="1">
      <c r="A5" s="579"/>
      <c r="B5" s="580"/>
      <c r="C5" s="494"/>
      <c r="D5" s="494"/>
      <c r="E5" s="494"/>
      <c r="F5" s="494"/>
      <c r="G5" s="494"/>
      <c r="H5" s="494"/>
    </row>
    <row r="6" spans="1:8">
      <c r="A6" s="397">
        <v>1</v>
      </c>
      <c r="B6" s="452">
        <v>2</v>
      </c>
      <c r="C6" s="269">
        <v>3</v>
      </c>
      <c r="D6" s="269">
        <v>4</v>
      </c>
      <c r="E6" s="269">
        <v>5</v>
      </c>
      <c r="F6" s="269">
        <v>6</v>
      </c>
      <c r="G6" s="269">
        <v>7</v>
      </c>
      <c r="H6" s="269">
        <v>8</v>
      </c>
    </row>
    <row r="7" spans="1:8">
      <c r="A7" s="453"/>
      <c r="B7" s="446" t="s">
        <v>455</v>
      </c>
      <c r="C7" s="425"/>
      <c r="D7" s="425"/>
      <c r="E7" s="425"/>
      <c r="F7" s="425"/>
      <c r="G7" s="425"/>
      <c r="H7" s="425"/>
    </row>
    <row r="8" spans="1:8">
      <c r="A8" s="453">
        <v>1</v>
      </c>
      <c r="B8" s="446" t="s">
        <v>991</v>
      </c>
      <c r="C8" s="454">
        <v>891438.36899999995</v>
      </c>
      <c r="D8" s="442">
        <v>0</v>
      </c>
      <c r="E8" s="442">
        <v>0</v>
      </c>
      <c r="F8" s="442">
        <v>0</v>
      </c>
      <c r="G8" s="442">
        <v>0</v>
      </c>
      <c r="H8" s="454">
        <f>SUM(C8:G8)</f>
        <v>891438.36899999995</v>
      </c>
    </row>
    <row r="9" spans="1:8">
      <c r="A9" s="453">
        <v>2</v>
      </c>
      <c r="B9" s="446" t="s">
        <v>288</v>
      </c>
      <c r="C9" s="454">
        <v>3684.7249999999999</v>
      </c>
      <c r="D9" s="442">
        <v>0</v>
      </c>
      <c r="E9" s="442">
        <v>0</v>
      </c>
      <c r="F9" s="442">
        <v>0</v>
      </c>
      <c r="G9" s="442">
        <v>0</v>
      </c>
      <c r="H9" s="454">
        <f t="shared" ref="H9:H15" si="0">SUM(C9:G9)</f>
        <v>3684.7249999999999</v>
      </c>
    </row>
    <row r="10" spans="1:8" ht="46.5" customHeight="1">
      <c r="A10" s="453">
        <v>3</v>
      </c>
      <c r="B10" s="446" t="s">
        <v>1013</v>
      </c>
      <c r="C10" s="442">
        <v>0</v>
      </c>
      <c r="D10" s="442">
        <v>0</v>
      </c>
      <c r="E10" s="442">
        <v>0</v>
      </c>
      <c r="F10" s="442">
        <v>0</v>
      </c>
      <c r="G10" s="442">
        <v>0</v>
      </c>
      <c r="H10" s="442">
        <v>0</v>
      </c>
    </row>
    <row r="11" spans="1:8">
      <c r="A11" s="453">
        <v>4</v>
      </c>
      <c r="B11" s="446" t="s">
        <v>289</v>
      </c>
      <c r="C11" s="442">
        <v>0</v>
      </c>
      <c r="D11" s="442">
        <v>0</v>
      </c>
      <c r="E11" s="442">
        <v>0</v>
      </c>
      <c r="F11" s="442">
        <v>0</v>
      </c>
      <c r="G11" s="442">
        <v>0</v>
      </c>
      <c r="H11" s="442">
        <v>0</v>
      </c>
    </row>
    <row r="12" spans="1:8">
      <c r="A12" s="453">
        <v>5</v>
      </c>
      <c r="B12" s="446" t="s">
        <v>993</v>
      </c>
      <c r="C12" s="454">
        <v>298855.81099999999</v>
      </c>
      <c r="D12" s="454">
        <v>81250.077000000005</v>
      </c>
      <c r="E12" s="454">
        <v>720176.90899999999</v>
      </c>
      <c r="F12" s="454">
        <v>89362.917000000001</v>
      </c>
      <c r="G12" s="454">
        <v>88734.668000000005</v>
      </c>
      <c r="H12" s="454">
        <f t="shared" si="0"/>
        <v>1278380.382</v>
      </c>
    </row>
    <row r="13" spans="1:8" ht="24">
      <c r="A13" s="453">
        <v>6</v>
      </c>
      <c r="B13" s="446" t="s">
        <v>290</v>
      </c>
      <c r="C13" s="442">
        <v>0</v>
      </c>
      <c r="D13" s="442">
        <v>0</v>
      </c>
      <c r="E13" s="442">
        <v>0</v>
      </c>
      <c r="F13" s="442">
        <v>0</v>
      </c>
      <c r="G13" s="442">
        <v>0</v>
      </c>
      <c r="H13" s="442">
        <v>0</v>
      </c>
    </row>
    <row r="14" spans="1:8" ht="24">
      <c r="A14" s="453">
        <v>7</v>
      </c>
      <c r="B14" s="446" t="s">
        <v>291</v>
      </c>
      <c r="C14" s="442">
        <v>0</v>
      </c>
      <c r="D14" s="442">
        <v>0</v>
      </c>
      <c r="E14" s="442">
        <v>0</v>
      </c>
      <c r="F14" s="442">
        <v>0</v>
      </c>
      <c r="G14" s="442">
        <v>0</v>
      </c>
      <c r="H14" s="442">
        <v>0</v>
      </c>
    </row>
    <row r="15" spans="1:8" ht="13.5" customHeight="1">
      <c r="A15" s="453">
        <v>8</v>
      </c>
      <c r="B15" s="446" t="s">
        <v>174</v>
      </c>
      <c r="C15" s="454">
        <f>9277.362-444+2744</f>
        <v>11577.361999999999</v>
      </c>
      <c r="D15" s="454">
        <v>399.983</v>
      </c>
      <c r="E15" s="454">
        <v>399.65</v>
      </c>
      <c r="F15" s="454">
        <v>1</v>
      </c>
      <c r="G15" s="454">
        <f>193.232</f>
        <v>193.232</v>
      </c>
      <c r="H15" s="454">
        <f t="shared" si="0"/>
        <v>12571.226999999999</v>
      </c>
    </row>
    <row r="16" spans="1:8">
      <c r="A16" s="455">
        <v>9</v>
      </c>
      <c r="B16" s="456" t="s">
        <v>449</v>
      </c>
      <c r="C16" s="457">
        <f t="shared" ref="C16:H16" si="1">SUM(C8:C15)</f>
        <v>1205556.2669999998</v>
      </c>
      <c r="D16" s="457">
        <f t="shared" si="1"/>
        <v>81650.06</v>
      </c>
      <c r="E16" s="457">
        <f t="shared" si="1"/>
        <v>720576.55900000001</v>
      </c>
      <c r="F16" s="457">
        <f t="shared" si="1"/>
        <v>89363.917000000001</v>
      </c>
      <c r="G16" s="457">
        <f t="shared" si="1"/>
        <v>88927.900000000009</v>
      </c>
      <c r="H16" s="457">
        <f t="shared" si="1"/>
        <v>2186074.7029999997</v>
      </c>
    </row>
    <row r="17" spans="1:8">
      <c r="A17" s="453"/>
      <c r="B17" s="446" t="s">
        <v>458</v>
      </c>
      <c r="C17" s="454"/>
      <c r="D17" s="454"/>
      <c r="E17" s="454"/>
      <c r="F17" s="454"/>
      <c r="G17" s="454"/>
      <c r="H17" s="454"/>
    </row>
    <row r="18" spans="1:8">
      <c r="A18" s="453">
        <v>10</v>
      </c>
      <c r="B18" s="446" t="s">
        <v>289</v>
      </c>
      <c r="C18" s="454">
        <v>19.949000000000002</v>
      </c>
      <c r="D18" s="442">
        <v>0</v>
      </c>
      <c r="E18" s="442">
        <v>0</v>
      </c>
      <c r="F18" s="442">
        <v>0</v>
      </c>
      <c r="G18" s="442">
        <v>0</v>
      </c>
      <c r="H18" s="454">
        <f t="shared" ref="H18:H24" si="2">SUM(C18:G18)</f>
        <v>19.949000000000002</v>
      </c>
    </row>
    <row r="19" spans="1:8">
      <c r="A19" s="453">
        <v>11</v>
      </c>
      <c r="B19" s="446" t="s">
        <v>300</v>
      </c>
      <c r="C19" s="454">
        <f>520928.183+650</f>
        <v>521578.18300000002</v>
      </c>
      <c r="D19" s="454">
        <v>401722.815</v>
      </c>
      <c r="E19" s="454">
        <v>925110.95200000005</v>
      </c>
      <c r="F19" s="454">
        <v>22216.816999999999</v>
      </c>
      <c r="G19" s="442">
        <v>0</v>
      </c>
      <c r="H19" s="454">
        <f t="shared" si="2"/>
        <v>1870628.7670000002</v>
      </c>
    </row>
    <row r="20" spans="1:8">
      <c r="A20" s="453">
        <v>12</v>
      </c>
      <c r="B20" s="446" t="s">
        <v>198</v>
      </c>
      <c r="C20" s="442">
        <v>0</v>
      </c>
      <c r="D20" s="442">
        <v>0</v>
      </c>
      <c r="E20" s="442">
        <v>0</v>
      </c>
      <c r="F20" s="442">
        <v>0</v>
      </c>
      <c r="G20" s="442">
        <v>0</v>
      </c>
      <c r="H20" s="442">
        <v>0</v>
      </c>
    </row>
    <row r="21" spans="1:8">
      <c r="A21" s="453">
        <v>13</v>
      </c>
      <c r="B21" s="446" t="s">
        <v>1032</v>
      </c>
      <c r="C21" s="442">
        <v>0</v>
      </c>
      <c r="D21" s="442">
        <v>0</v>
      </c>
      <c r="E21" s="442">
        <v>0</v>
      </c>
      <c r="F21" s="442">
        <v>0</v>
      </c>
      <c r="G21" s="442">
        <v>0</v>
      </c>
      <c r="H21" s="442">
        <v>0</v>
      </c>
    </row>
    <row r="22" spans="1:8">
      <c r="A22" s="453">
        <v>14</v>
      </c>
      <c r="B22" s="446" t="s">
        <v>482</v>
      </c>
      <c r="C22" s="454">
        <f>22239-650</f>
        <v>21589</v>
      </c>
      <c r="D22" s="442">
        <v>0</v>
      </c>
      <c r="E22" s="442">
        <v>0</v>
      </c>
      <c r="F22" s="454"/>
      <c r="G22" s="442">
        <v>0</v>
      </c>
      <c r="H22" s="454">
        <f t="shared" si="2"/>
        <v>21589</v>
      </c>
    </row>
    <row r="23" spans="1:8">
      <c r="A23" s="453">
        <v>15</v>
      </c>
      <c r="B23" s="446" t="s">
        <v>1000</v>
      </c>
      <c r="C23" s="454">
        <v>410.959</v>
      </c>
      <c r="D23" s="442">
        <v>0</v>
      </c>
      <c r="E23" s="442">
        <v>0</v>
      </c>
      <c r="F23" s="454">
        <v>50000</v>
      </c>
      <c r="G23" s="442">
        <v>0</v>
      </c>
      <c r="H23" s="454">
        <f t="shared" si="2"/>
        <v>50410.959000000003</v>
      </c>
    </row>
    <row r="24" spans="1:8">
      <c r="A24" s="455">
        <v>16</v>
      </c>
      <c r="B24" s="456" t="s">
        <v>450</v>
      </c>
      <c r="C24" s="457">
        <f>SUM(C18:C23)</f>
        <v>543598.09100000001</v>
      </c>
      <c r="D24" s="457">
        <f>SUM(D18:D23)</f>
        <v>401722.815</v>
      </c>
      <c r="E24" s="457">
        <f>SUM(E18:E23)</f>
        <v>925110.95200000005</v>
      </c>
      <c r="F24" s="457">
        <f>SUM(F18:F23)</f>
        <v>72216.816999999995</v>
      </c>
      <c r="G24" s="442">
        <v>0</v>
      </c>
      <c r="H24" s="457">
        <f t="shared" si="2"/>
        <v>1942648.675</v>
      </c>
    </row>
    <row r="25" spans="1:8" ht="28.5" customHeight="1">
      <c r="A25" s="453">
        <v>17</v>
      </c>
      <c r="B25" s="446" t="s">
        <v>483</v>
      </c>
      <c r="C25" s="458">
        <f t="shared" ref="C25:H25" si="3">C16-C24</f>
        <v>661958.17599999974</v>
      </c>
      <c r="D25" s="458">
        <f t="shared" si="3"/>
        <v>-320072.755</v>
      </c>
      <c r="E25" s="458">
        <f t="shared" si="3"/>
        <v>-204534.39300000004</v>
      </c>
      <c r="F25" s="458">
        <f t="shared" si="3"/>
        <v>17147.100000000006</v>
      </c>
      <c r="G25" s="458">
        <f t="shared" si="3"/>
        <v>88927.900000000009</v>
      </c>
      <c r="H25" s="458">
        <f t="shared" si="3"/>
        <v>243426.0279999997</v>
      </c>
    </row>
    <row r="26" spans="1:8" ht="30.75" customHeight="1">
      <c r="A26" s="453">
        <v>18</v>
      </c>
      <c r="B26" s="446" t="s">
        <v>484</v>
      </c>
      <c r="C26" s="458">
        <f>C25</f>
        <v>661958.17599999974</v>
      </c>
      <c r="D26" s="458">
        <f>C26+D25</f>
        <v>341885.42099999974</v>
      </c>
      <c r="E26" s="458">
        <f>D26+E25</f>
        <v>137351.0279999997</v>
      </c>
      <c r="F26" s="458">
        <f>E26+F25</f>
        <v>154498.12799999971</v>
      </c>
      <c r="G26" s="458">
        <f>F26+G25</f>
        <v>243426.0279999997</v>
      </c>
      <c r="H26" s="458"/>
    </row>
    <row r="27" spans="1:8">
      <c r="A27" s="28"/>
      <c r="B27" s="28"/>
      <c r="C27" s="151"/>
      <c r="D27" s="151"/>
      <c r="E27" s="151"/>
      <c r="F27" s="151"/>
      <c r="G27" s="151"/>
      <c r="H27" s="28"/>
    </row>
    <row r="28" spans="1:8" ht="15" customHeight="1"/>
    <row r="106" spans="1:1">
      <c r="A106" s="146" t="s">
        <v>1005</v>
      </c>
    </row>
  </sheetData>
  <sheetProtection selectLockedCells="1" selectUnlockedCells="1"/>
  <mergeCells count="9">
    <mergeCell ref="A2:H2"/>
    <mergeCell ref="A4:A5"/>
    <mergeCell ref="B4:B5"/>
    <mergeCell ref="C4:C5"/>
    <mergeCell ref="D4:D5"/>
    <mergeCell ref="E4:E5"/>
    <mergeCell ref="F4:F5"/>
    <mergeCell ref="G4:G5"/>
    <mergeCell ref="H4:H5"/>
  </mergeCells>
  <phoneticPr fontId="59" type="noConversion"/>
  <pageMargins left="0.63" right="0.15748031496062992" top="0.71" bottom="0.27559055118110237" header="0.15748031496062992" footer="0.19685039370078741"/>
  <pageSetup paperSize="9" firstPageNumber="0" orientation="landscape" horizontalDpi="300" verticalDpi="300" r:id="rId1"/>
  <headerFooter alignWithMargins="0"/>
</worksheet>
</file>

<file path=xl/worksheets/sheet63.xml><?xml version="1.0" encoding="utf-8"?>
<worksheet xmlns="http://schemas.openxmlformats.org/spreadsheetml/2006/main" xmlns:r="http://schemas.openxmlformats.org/officeDocument/2006/relationships">
  <sheetPr>
    <tabColor rgb="FFFFFF00"/>
  </sheetPr>
  <dimension ref="A1:H106"/>
  <sheetViews>
    <sheetView topLeftCell="A4" workbookViewId="0">
      <selection activeCell="A11" sqref="A11:IV24"/>
    </sheetView>
  </sheetViews>
  <sheetFormatPr defaultColWidth="10.75" defaultRowHeight="13.5"/>
  <cols>
    <col min="1" max="1" width="5" style="139" customWidth="1"/>
    <col min="2" max="2" width="31.625" style="139" customWidth="1"/>
    <col min="3" max="3" width="10.75" style="139"/>
    <col min="4" max="4" width="12.5" style="139" bestFit="1" customWidth="1"/>
    <col min="5" max="5" width="9.75" style="139" customWidth="1"/>
    <col min="6" max="6" width="15.375" style="139" bestFit="1" customWidth="1"/>
    <col min="7" max="8" width="10.75" style="139"/>
    <col min="9" max="9" width="32.25" style="139" customWidth="1"/>
    <col min="10" max="16384" width="10.75" style="139"/>
  </cols>
  <sheetData>
    <row r="1" spans="1:8">
      <c r="A1" s="50"/>
      <c r="B1" s="50"/>
      <c r="C1" s="50"/>
      <c r="D1" s="50"/>
      <c r="E1" s="50"/>
      <c r="F1" s="50"/>
      <c r="G1" s="50"/>
      <c r="H1" s="50"/>
    </row>
    <row r="2" spans="1:8" ht="27" customHeight="1">
      <c r="A2" s="528" t="s">
        <v>851</v>
      </c>
      <c r="B2" s="528"/>
      <c r="C2" s="528"/>
      <c r="D2" s="528"/>
      <c r="E2" s="528"/>
      <c r="F2" s="528"/>
      <c r="G2" s="528"/>
      <c r="H2" s="149"/>
    </row>
    <row r="3" spans="1:8">
      <c r="A3" s="3"/>
      <c r="B3" s="3"/>
      <c r="C3" s="3"/>
      <c r="D3" s="3"/>
      <c r="E3" s="3"/>
      <c r="F3" s="3"/>
      <c r="G3" s="459"/>
      <c r="H3" s="460" t="s">
        <v>1008</v>
      </c>
    </row>
    <row r="4" spans="1:8" ht="12.95" customHeight="1">
      <c r="A4" s="494" t="s">
        <v>42</v>
      </c>
      <c r="B4" s="494" t="s">
        <v>1070</v>
      </c>
      <c r="C4" s="494" t="s">
        <v>479</v>
      </c>
      <c r="D4" s="494" t="s">
        <v>480</v>
      </c>
      <c r="E4" s="494" t="s">
        <v>481</v>
      </c>
      <c r="F4" s="494" t="s">
        <v>472</v>
      </c>
      <c r="G4" s="494" t="s">
        <v>143</v>
      </c>
      <c r="H4" s="494" t="s">
        <v>69</v>
      </c>
    </row>
    <row r="5" spans="1:8" ht="27" customHeight="1">
      <c r="A5" s="494"/>
      <c r="B5" s="494"/>
      <c r="C5" s="494"/>
      <c r="D5" s="494"/>
      <c r="E5" s="494"/>
      <c r="F5" s="494"/>
      <c r="G5" s="494"/>
      <c r="H5" s="494"/>
    </row>
    <row r="6" spans="1:8" ht="15" customHeight="1">
      <c r="A6" s="269">
        <v>1</v>
      </c>
      <c r="B6" s="269">
        <v>2</v>
      </c>
      <c r="C6" s="269">
        <v>3</v>
      </c>
      <c r="D6" s="269">
        <v>4</v>
      </c>
      <c r="E6" s="269">
        <v>5</v>
      </c>
      <c r="F6" s="269">
        <v>6</v>
      </c>
      <c r="G6" s="269">
        <v>7</v>
      </c>
      <c r="H6" s="269">
        <v>8</v>
      </c>
    </row>
    <row r="7" spans="1:8" ht="15" customHeight="1">
      <c r="A7" s="425"/>
      <c r="B7" s="425" t="s">
        <v>455</v>
      </c>
      <c r="C7" s="437"/>
      <c r="D7" s="437"/>
      <c r="E7" s="437"/>
      <c r="F7" s="437"/>
      <c r="G7" s="437"/>
      <c r="H7" s="448"/>
    </row>
    <row r="8" spans="1:8" ht="15" customHeight="1">
      <c r="A8" s="425">
        <v>1</v>
      </c>
      <c r="B8" s="425" t="s">
        <v>991</v>
      </c>
      <c r="C8" s="454">
        <v>665005</v>
      </c>
      <c r="D8" s="442">
        <v>0</v>
      </c>
      <c r="E8" s="442">
        <v>0</v>
      </c>
      <c r="F8" s="442">
        <v>0</v>
      </c>
      <c r="G8" s="442">
        <v>0</v>
      </c>
      <c r="H8" s="461">
        <v>665005</v>
      </c>
    </row>
    <row r="9" spans="1:8" ht="15" customHeight="1">
      <c r="A9" s="425">
        <v>2</v>
      </c>
      <c r="B9" s="425" t="s">
        <v>288</v>
      </c>
      <c r="C9" s="442">
        <v>0</v>
      </c>
      <c r="D9" s="442">
        <v>0</v>
      </c>
      <c r="E9" s="442">
        <v>0</v>
      </c>
      <c r="F9" s="442">
        <v>0</v>
      </c>
      <c r="G9" s="442">
        <v>0</v>
      </c>
      <c r="H9" s="442">
        <v>0</v>
      </c>
    </row>
    <row r="10" spans="1:8" ht="36">
      <c r="A10" s="425">
        <v>3</v>
      </c>
      <c r="B10" s="425" t="s">
        <v>1013</v>
      </c>
      <c r="C10" s="442">
        <v>0</v>
      </c>
      <c r="D10" s="442">
        <v>0</v>
      </c>
      <c r="E10" s="442">
        <v>0</v>
      </c>
      <c r="F10" s="442">
        <v>0</v>
      </c>
      <c r="G10" s="442">
        <v>0</v>
      </c>
      <c r="H10" s="442">
        <v>0</v>
      </c>
    </row>
    <row r="11" spans="1:8" ht="15" customHeight="1">
      <c r="A11" s="425">
        <v>4</v>
      </c>
      <c r="B11" s="425" t="s">
        <v>289</v>
      </c>
      <c r="C11" s="445"/>
      <c r="D11" s="445"/>
      <c r="E11" s="445"/>
      <c r="F11" s="445"/>
      <c r="G11" s="445"/>
      <c r="H11" s="442">
        <v>0</v>
      </c>
    </row>
    <row r="12" spans="1:8" ht="15" customHeight="1">
      <c r="A12" s="425">
        <v>5</v>
      </c>
      <c r="B12" s="425" t="s">
        <v>993</v>
      </c>
      <c r="C12" s="454">
        <f>70339+431</f>
        <v>70770</v>
      </c>
      <c r="D12" s="454">
        <v>83084</v>
      </c>
      <c r="E12" s="454">
        <v>628560</v>
      </c>
      <c r="F12" s="454">
        <v>192713</v>
      </c>
      <c r="G12" s="454">
        <v>107391</v>
      </c>
      <c r="H12" s="454">
        <f>SUM(C12:G12)</f>
        <v>1082518</v>
      </c>
    </row>
    <row r="13" spans="1:8" ht="15" customHeight="1">
      <c r="A13" s="425">
        <v>6</v>
      </c>
      <c r="B13" s="425" t="s">
        <v>290</v>
      </c>
      <c r="C13" s="442">
        <v>0</v>
      </c>
      <c r="D13" s="442">
        <v>0</v>
      </c>
      <c r="E13" s="442">
        <v>0</v>
      </c>
      <c r="F13" s="442">
        <v>0</v>
      </c>
      <c r="G13" s="442">
        <v>0</v>
      </c>
      <c r="H13" s="442">
        <v>0</v>
      </c>
    </row>
    <row r="14" spans="1:8" ht="15" customHeight="1">
      <c r="A14" s="425">
        <v>7</v>
      </c>
      <c r="B14" s="425" t="s">
        <v>291</v>
      </c>
      <c r="C14" s="442">
        <v>0</v>
      </c>
      <c r="D14" s="442">
        <v>0</v>
      </c>
      <c r="E14" s="442">
        <v>0</v>
      </c>
      <c r="F14" s="442">
        <v>0</v>
      </c>
      <c r="G14" s="442">
        <v>0</v>
      </c>
      <c r="H14" s="442">
        <v>0</v>
      </c>
    </row>
    <row r="15" spans="1:8" ht="15" customHeight="1">
      <c r="A15" s="425">
        <v>8</v>
      </c>
      <c r="B15" s="425" t="s">
        <v>174</v>
      </c>
      <c r="C15" s="454">
        <f>113159+3239</f>
        <v>116398</v>
      </c>
      <c r="D15" s="454">
        <v>926.91983000000005</v>
      </c>
      <c r="E15" s="454">
        <v>400.076734979349</v>
      </c>
      <c r="F15" s="462">
        <v>105</v>
      </c>
      <c r="G15" s="454">
        <v>20</v>
      </c>
      <c r="H15" s="454">
        <f>SUM(C15:G15)</f>
        <v>117849.99656497934</v>
      </c>
    </row>
    <row r="16" spans="1:8" ht="15" customHeight="1">
      <c r="A16" s="425">
        <v>9</v>
      </c>
      <c r="B16" s="425" t="s">
        <v>449</v>
      </c>
      <c r="C16" s="457">
        <f t="shared" ref="C16:H16" si="0">SUM(C8:C15)</f>
        <v>852173</v>
      </c>
      <c r="D16" s="457">
        <f t="shared" si="0"/>
        <v>84010.919829999999</v>
      </c>
      <c r="E16" s="457">
        <f t="shared" si="0"/>
        <v>628960.0767349794</v>
      </c>
      <c r="F16" s="457">
        <f t="shared" si="0"/>
        <v>192818</v>
      </c>
      <c r="G16" s="457">
        <f t="shared" si="0"/>
        <v>107411</v>
      </c>
      <c r="H16" s="457">
        <f t="shared" si="0"/>
        <v>1865372.9965649794</v>
      </c>
    </row>
    <row r="17" spans="1:8" ht="15" customHeight="1">
      <c r="A17" s="425"/>
      <c r="B17" s="425" t="s">
        <v>458</v>
      </c>
      <c r="C17" s="442">
        <v>0</v>
      </c>
      <c r="D17" s="442">
        <v>0</v>
      </c>
      <c r="E17" s="442">
        <v>0</v>
      </c>
      <c r="F17" s="442">
        <v>0</v>
      </c>
      <c r="G17" s="442">
        <v>0</v>
      </c>
      <c r="H17" s="442">
        <v>0</v>
      </c>
    </row>
    <row r="18" spans="1:8" ht="15" customHeight="1">
      <c r="A18" s="425">
        <v>10</v>
      </c>
      <c r="B18" s="425" t="s">
        <v>299</v>
      </c>
      <c r="C18" s="454">
        <v>65856.013999999996</v>
      </c>
      <c r="D18" s="442">
        <v>0</v>
      </c>
      <c r="E18" s="442">
        <v>0</v>
      </c>
      <c r="F18" s="454">
        <v>239790</v>
      </c>
      <c r="G18" s="442">
        <v>0</v>
      </c>
      <c r="H18" s="461">
        <v>305646.01399999997</v>
      </c>
    </row>
    <row r="19" spans="1:8" ht="15" customHeight="1">
      <c r="A19" s="425">
        <v>11</v>
      </c>
      <c r="B19" s="425" t="s">
        <v>300</v>
      </c>
      <c r="C19" s="454">
        <f>280579+3239</f>
        <v>283818</v>
      </c>
      <c r="D19" s="454">
        <v>367094</v>
      </c>
      <c r="E19" s="454">
        <v>447771</v>
      </c>
      <c r="F19" s="454">
        <v>17310</v>
      </c>
      <c r="G19" s="442">
        <v>0</v>
      </c>
      <c r="H19" s="461">
        <v>1112754</v>
      </c>
    </row>
    <row r="20" spans="1:8" ht="15" customHeight="1">
      <c r="A20" s="425">
        <v>12</v>
      </c>
      <c r="B20" s="425" t="s">
        <v>198</v>
      </c>
      <c r="C20" s="442">
        <v>0</v>
      </c>
      <c r="D20" s="442">
        <v>0</v>
      </c>
      <c r="E20" s="442">
        <v>0</v>
      </c>
      <c r="F20" s="442">
        <v>0</v>
      </c>
      <c r="G20" s="442">
        <v>0</v>
      </c>
      <c r="H20" s="442">
        <v>0</v>
      </c>
    </row>
    <row r="21" spans="1:8" ht="15" customHeight="1">
      <c r="A21" s="425">
        <v>13</v>
      </c>
      <c r="B21" s="425" t="s">
        <v>1032</v>
      </c>
      <c r="C21" s="442">
        <v>0</v>
      </c>
      <c r="D21" s="442">
        <v>0</v>
      </c>
      <c r="E21" s="442">
        <v>0</v>
      </c>
      <c r="F21" s="442">
        <v>0</v>
      </c>
      <c r="G21" s="442">
        <v>0</v>
      </c>
      <c r="H21" s="442">
        <v>0</v>
      </c>
    </row>
    <row r="22" spans="1:8" ht="15" customHeight="1">
      <c r="A22" s="425">
        <v>14</v>
      </c>
      <c r="B22" s="425" t="s">
        <v>482</v>
      </c>
      <c r="C22" s="454">
        <v>136287.37700000001</v>
      </c>
      <c r="D22" s="454">
        <v>63.088000000000001</v>
      </c>
      <c r="E22" s="454">
        <v>155</v>
      </c>
      <c r="F22" s="454">
        <v>340</v>
      </c>
      <c r="G22" s="454">
        <v>14.074</v>
      </c>
      <c r="H22" s="461">
        <v>136859.53899999999</v>
      </c>
    </row>
    <row r="23" spans="1:8" ht="15" customHeight="1">
      <c r="A23" s="425">
        <v>15</v>
      </c>
      <c r="B23" s="425" t="s">
        <v>1000</v>
      </c>
      <c r="C23" s="442">
        <v>0</v>
      </c>
      <c r="D23" s="442">
        <v>0</v>
      </c>
      <c r="E23" s="442">
        <v>0</v>
      </c>
      <c r="F23" s="454">
        <v>50464.480869999999</v>
      </c>
      <c r="G23" s="442">
        <v>0</v>
      </c>
      <c r="H23" s="461">
        <v>50464.480869999999</v>
      </c>
    </row>
    <row r="24" spans="1:8" ht="15" customHeight="1">
      <c r="A24" s="425">
        <v>16</v>
      </c>
      <c r="B24" s="425" t="s">
        <v>450</v>
      </c>
      <c r="C24" s="457">
        <v>482722.39099999995</v>
      </c>
      <c r="D24" s="457">
        <v>367157.08799999999</v>
      </c>
      <c r="E24" s="457">
        <v>447926</v>
      </c>
      <c r="F24" s="457">
        <v>307904.48086999997</v>
      </c>
      <c r="G24" s="457">
        <v>14.074</v>
      </c>
      <c r="H24" s="463">
        <v>1605724.0338699999</v>
      </c>
    </row>
    <row r="25" spans="1:8" ht="30.75" customHeight="1">
      <c r="A25" s="425">
        <v>17</v>
      </c>
      <c r="B25" s="425" t="s">
        <v>483</v>
      </c>
      <c r="C25" s="458">
        <f t="shared" ref="C25:H25" si="1">C16-C24</f>
        <v>369450.60900000005</v>
      </c>
      <c r="D25" s="458">
        <f t="shared" si="1"/>
        <v>-283146.16816999996</v>
      </c>
      <c r="E25" s="458">
        <f t="shared" si="1"/>
        <v>181034.0767349794</v>
      </c>
      <c r="F25" s="458">
        <f t="shared" si="1"/>
        <v>-115086.48086999997</v>
      </c>
      <c r="G25" s="458">
        <f t="shared" si="1"/>
        <v>107396.92600000001</v>
      </c>
      <c r="H25" s="458">
        <f t="shared" si="1"/>
        <v>259648.96269497951</v>
      </c>
    </row>
    <row r="26" spans="1:8" ht="28.5" customHeight="1">
      <c r="A26" s="425">
        <v>18</v>
      </c>
      <c r="B26" s="425" t="s">
        <v>484</v>
      </c>
      <c r="C26" s="458">
        <f>C25</f>
        <v>369450.60900000005</v>
      </c>
      <c r="D26" s="458">
        <f>C26+D25</f>
        <v>86304.440830000094</v>
      </c>
      <c r="E26" s="458">
        <f>D26+E25</f>
        <v>267338.5175649795</v>
      </c>
      <c r="F26" s="458">
        <f>E26+F25</f>
        <v>152252.03669497953</v>
      </c>
      <c r="G26" s="458">
        <f>F26+G25</f>
        <v>259648.96269497953</v>
      </c>
      <c r="H26" s="458"/>
    </row>
    <row r="106" spans="1:1">
      <c r="A106" s="146" t="s">
        <v>1005</v>
      </c>
    </row>
  </sheetData>
  <sheetProtection selectLockedCells="1" selectUnlockedCells="1"/>
  <mergeCells count="9">
    <mergeCell ref="H4:H5"/>
    <mergeCell ref="A2:G2"/>
    <mergeCell ref="A4:A5"/>
    <mergeCell ref="B4:B5"/>
    <mergeCell ref="C4:C5"/>
    <mergeCell ref="D4:D5"/>
    <mergeCell ref="E4:E5"/>
    <mergeCell ref="F4:F5"/>
    <mergeCell ref="G4:G5"/>
  </mergeCells>
  <phoneticPr fontId="59" type="noConversion"/>
  <pageMargins left="0.42" right="0.15748031496062992" top="0.82" bottom="0.27559055118110237" header="0.15748031496062992" footer="0.19685039370078741"/>
  <pageSetup paperSize="9" scale="70" firstPageNumber="0" orientation="landscape" horizontalDpi="300" verticalDpi="300" r:id="rId1"/>
  <headerFooter alignWithMargins="0"/>
</worksheet>
</file>

<file path=xl/worksheets/sheet64.xml><?xml version="1.0" encoding="utf-8"?>
<worksheet xmlns="http://schemas.openxmlformats.org/spreadsheetml/2006/main" xmlns:r="http://schemas.openxmlformats.org/officeDocument/2006/relationships">
  <sheetPr>
    <tabColor rgb="FFFFFF00"/>
  </sheetPr>
  <dimension ref="A3:D110"/>
  <sheetViews>
    <sheetView topLeftCell="A33" zoomScale="115" zoomScaleNormal="115" workbookViewId="0">
      <selection activeCell="B9" sqref="B9"/>
    </sheetView>
  </sheetViews>
  <sheetFormatPr defaultColWidth="10.75" defaultRowHeight="12.75"/>
  <cols>
    <col min="1" max="1" width="6.25" style="50" customWidth="1"/>
    <col min="2" max="2" width="44.875" style="50" customWidth="1"/>
    <col min="3" max="3" width="12" style="50" customWidth="1"/>
    <col min="4" max="4" width="12.625" style="50" customWidth="1"/>
    <col min="5" max="16384" width="10.75" style="50"/>
  </cols>
  <sheetData>
    <row r="3" spans="1:4" ht="27.75" customHeight="1">
      <c r="A3" s="149" t="s">
        <v>852</v>
      </c>
      <c r="B3" s="149"/>
      <c r="C3" s="149"/>
      <c r="D3" s="149"/>
    </row>
    <row r="4" spans="1:4" ht="21" customHeight="1">
      <c r="A4" s="528" t="s">
        <v>853</v>
      </c>
      <c r="B4" s="528"/>
      <c r="C4" s="528"/>
      <c r="D4" s="528"/>
    </row>
    <row r="5" spans="1:4" ht="15.75" customHeight="1">
      <c r="A5" s="53"/>
      <c r="B5" s="53"/>
      <c r="C5" s="53"/>
      <c r="D5" s="53"/>
    </row>
    <row r="6" spans="1:4">
      <c r="A6" s="581" t="s">
        <v>854</v>
      </c>
      <c r="B6" s="581"/>
      <c r="C6" s="581"/>
      <c r="D6" s="581"/>
    </row>
    <row r="7" spans="1:4">
      <c r="D7" s="44" t="s">
        <v>1008</v>
      </c>
    </row>
    <row r="8" spans="1:4" ht="27" customHeight="1">
      <c r="A8" s="269" t="s">
        <v>42</v>
      </c>
      <c r="B8" s="269" t="s">
        <v>1070</v>
      </c>
      <c r="C8" s="269" t="s">
        <v>568</v>
      </c>
      <c r="D8" s="269" t="s">
        <v>559</v>
      </c>
    </row>
    <row r="9" spans="1:4">
      <c r="A9" s="269">
        <v>1</v>
      </c>
      <c r="B9" s="269">
        <v>2</v>
      </c>
      <c r="C9" s="269">
        <v>3</v>
      </c>
      <c r="D9" s="269">
        <v>4</v>
      </c>
    </row>
    <row r="10" spans="1:4">
      <c r="A10" s="184">
        <v>1</v>
      </c>
      <c r="B10" s="312" t="s">
        <v>485</v>
      </c>
      <c r="C10" s="464">
        <v>144946.47141</v>
      </c>
      <c r="D10" s="465">
        <v>154690.56969999996</v>
      </c>
    </row>
    <row r="11" spans="1:4">
      <c r="A11" s="424" t="s">
        <v>987</v>
      </c>
      <c r="B11" s="312" t="s">
        <v>486</v>
      </c>
      <c r="C11" s="464">
        <v>125560</v>
      </c>
      <c r="D11" s="465">
        <v>125560</v>
      </c>
    </row>
    <row r="12" spans="1:4">
      <c r="A12" s="424" t="s">
        <v>988</v>
      </c>
      <c r="B12" s="312" t="s">
        <v>1043</v>
      </c>
      <c r="C12" s="464">
        <v>40.512189999999997</v>
      </c>
      <c r="D12" s="465">
        <v>40.512189999999997</v>
      </c>
    </row>
    <row r="13" spans="1:4">
      <c r="A13" s="424" t="s">
        <v>56</v>
      </c>
      <c r="B13" s="312" t="s">
        <v>487</v>
      </c>
      <c r="C13" s="464">
        <v>607.5702</v>
      </c>
      <c r="D13" s="465">
        <v>578.09119999999996</v>
      </c>
    </row>
    <row r="14" spans="1:4">
      <c r="A14" s="424" t="s">
        <v>58</v>
      </c>
      <c r="B14" s="312" t="s">
        <v>488</v>
      </c>
      <c r="C14" s="464">
        <v>29994.40119</v>
      </c>
      <c r="D14" s="465">
        <v>28520.472030000001</v>
      </c>
    </row>
    <row r="15" spans="1:4">
      <c r="A15" s="424" t="s">
        <v>62</v>
      </c>
      <c r="B15" s="312" t="s">
        <v>998</v>
      </c>
      <c r="C15" s="466">
        <v>-39.065730000000002</v>
      </c>
      <c r="D15" s="466">
        <v>-22.08663</v>
      </c>
    </row>
    <row r="16" spans="1:4" ht="19.5" customHeight="1">
      <c r="A16" s="424" t="s">
        <v>375</v>
      </c>
      <c r="B16" s="312" t="s">
        <v>489</v>
      </c>
      <c r="C16" s="464">
        <v>15.86839</v>
      </c>
      <c r="D16" s="464">
        <v>13.580909999999999</v>
      </c>
    </row>
    <row r="17" spans="1:4">
      <c r="A17" s="424" t="s">
        <v>377</v>
      </c>
      <c r="B17" s="312" t="s">
        <v>490</v>
      </c>
      <c r="C17" s="467" t="s">
        <v>1014</v>
      </c>
      <c r="D17" s="467" t="s">
        <v>1014</v>
      </c>
    </row>
    <row r="18" spans="1:4" ht="24">
      <c r="A18" s="424" t="s">
        <v>379</v>
      </c>
      <c r="B18" s="312" t="s">
        <v>491</v>
      </c>
      <c r="C18" s="468">
        <v>-11232.814830000001</v>
      </c>
      <c r="D18" s="467" t="s">
        <v>1014</v>
      </c>
    </row>
    <row r="19" spans="1:4">
      <c r="A19" s="424" t="s">
        <v>603</v>
      </c>
      <c r="B19" s="312" t="s">
        <v>492</v>
      </c>
      <c r="C19" s="464">
        <v>12549.05219</v>
      </c>
      <c r="D19" s="467" t="s">
        <v>1014</v>
      </c>
    </row>
    <row r="20" spans="1:4">
      <c r="A20" s="424" t="s">
        <v>604</v>
      </c>
      <c r="B20" s="312" t="s">
        <v>605</v>
      </c>
      <c r="C20" s="464">
        <v>74.938820000000007</v>
      </c>
      <c r="D20" s="467" t="s">
        <v>1014</v>
      </c>
    </row>
    <row r="21" spans="1:4" ht="24">
      <c r="A21" s="424" t="s">
        <v>606</v>
      </c>
      <c r="B21" s="312" t="s">
        <v>493</v>
      </c>
      <c r="C21" s="468">
        <v>-23856.805840000001</v>
      </c>
      <c r="D21" s="467" t="s">
        <v>1014</v>
      </c>
    </row>
    <row r="22" spans="1:4">
      <c r="A22" s="424" t="s">
        <v>1006</v>
      </c>
      <c r="B22" s="312" t="s">
        <v>494</v>
      </c>
      <c r="C22" s="464">
        <v>81777.004310000004</v>
      </c>
      <c r="D22" s="465">
        <v>59182.197310000003</v>
      </c>
    </row>
    <row r="23" spans="1:4">
      <c r="A23" s="424" t="s">
        <v>989</v>
      </c>
      <c r="B23" s="312" t="s">
        <v>495</v>
      </c>
      <c r="C23" s="464">
        <v>29166.198850000001</v>
      </c>
      <c r="D23" s="465">
        <v>26665.62442</v>
      </c>
    </row>
    <row r="24" spans="1:4" ht="24">
      <c r="A24" s="424" t="s">
        <v>990</v>
      </c>
      <c r="B24" s="312" t="s">
        <v>496</v>
      </c>
      <c r="C24" s="464">
        <v>2019.27559</v>
      </c>
      <c r="D24" s="464">
        <v>3075.3998700000002</v>
      </c>
    </row>
    <row r="25" spans="1:4">
      <c r="A25" s="424" t="s">
        <v>65</v>
      </c>
      <c r="B25" s="312" t="s">
        <v>497</v>
      </c>
      <c r="C25" s="467" t="s">
        <v>1014</v>
      </c>
      <c r="D25" s="465">
        <v>5.2726600000000001</v>
      </c>
    </row>
    <row r="26" spans="1:4" ht="24">
      <c r="A26" s="424" t="s">
        <v>67</v>
      </c>
      <c r="B26" s="312" t="s">
        <v>498</v>
      </c>
      <c r="C26" s="467" t="s">
        <v>1014</v>
      </c>
      <c r="D26" s="467" t="s">
        <v>1014</v>
      </c>
    </row>
    <row r="27" spans="1:4" ht="24">
      <c r="A27" s="424" t="s">
        <v>68</v>
      </c>
      <c r="B27" s="312" t="s">
        <v>499</v>
      </c>
      <c r="C27" s="464">
        <v>10591.52987</v>
      </c>
      <c r="D27" s="464">
        <v>10602.436760000001</v>
      </c>
    </row>
    <row r="28" spans="1:4" ht="24">
      <c r="A28" s="424" t="s">
        <v>500</v>
      </c>
      <c r="B28" s="312" t="s">
        <v>501</v>
      </c>
      <c r="C28" s="467" t="s">
        <v>1014</v>
      </c>
      <c r="D28" s="466">
        <v>18833.463599999999</v>
      </c>
    </row>
    <row r="29" spans="1:4">
      <c r="A29" s="424" t="s">
        <v>502</v>
      </c>
      <c r="B29" s="312" t="s">
        <v>492</v>
      </c>
      <c r="C29" s="467" t="s">
        <v>1014</v>
      </c>
      <c r="D29" s="469">
        <v>3001.06151</v>
      </c>
    </row>
    <row r="30" spans="1:4" ht="20.25" customHeight="1">
      <c r="A30" s="424" t="s">
        <v>503</v>
      </c>
      <c r="B30" s="312" t="s">
        <v>605</v>
      </c>
      <c r="C30" s="467" t="s">
        <v>1014</v>
      </c>
      <c r="D30" s="467" t="s">
        <v>1014</v>
      </c>
    </row>
    <row r="31" spans="1:4" ht="24">
      <c r="A31" s="424" t="s">
        <v>607</v>
      </c>
      <c r="B31" s="312" t="s">
        <v>493</v>
      </c>
      <c r="C31" s="467" t="s">
        <v>1014</v>
      </c>
      <c r="D31" s="464">
        <v>15832.40209</v>
      </c>
    </row>
    <row r="32" spans="1:4">
      <c r="A32" s="424" t="s">
        <v>504</v>
      </c>
      <c r="B32" s="312" t="s">
        <v>505</v>
      </c>
      <c r="C32" s="464">
        <v>40000</v>
      </c>
      <c r="D32" s="467" t="s">
        <v>1014</v>
      </c>
    </row>
    <row r="33" spans="1:4" ht="26.25" customHeight="1">
      <c r="A33" s="424" t="s">
        <v>1007</v>
      </c>
      <c r="B33" s="312" t="s">
        <v>506</v>
      </c>
      <c r="C33" s="467" t="s">
        <v>1014</v>
      </c>
      <c r="D33" s="467" t="s">
        <v>1014</v>
      </c>
    </row>
    <row r="34" spans="1:4" ht="24">
      <c r="A34" s="424" t="s">
        <v>46</v>
      </c>
      <c r="B34" s="312" t="s">
        <v>507</v>
      </c>
      <c r="C34" s="467" t="s">
        <v>1014</v>
      </c>
      <c r="D34" s="467" t="s">
        <v>1014</v>
      </c>
    </row>
    <row r="35" spans="1:4" ht="24">
      <c r="A35" s="424" t="s">
        <v>48</v>
      </c>
      <c r="B35" s="312" t="s">
        <v>508</v>
      </c>
      <c r="C35" s="467" t="s">
        <v>1014</v>
      </c>
      <c r="D35" s="467" t="s">
        <v>1014</v>
      </c>
    </row>
    <row r="36" spans="1:4" ht="20.25" customHeight="1">
      <c r="A36" s="424" t="s">
        <v>121</v>
      </c>
      <c r="B36" s="312" t="s">
        <v>509</v>
      </c>
      <c r="C36" s="467" t="s">
        <v>1014</v>
      </c>
      <c r="D36" s="467" t="s">
        <v>1014</v>
      </c>
    </row>
    <row r="37" spans="1:4">
      <c r="A37" s="424" t="s">
        <v>122</v>
      </c>
      <c r="B37" s="312" t="s">
        <v>608</v>
      </c>
      <c r="C37" s="467" t="s">
        <v>1014</v>
      </c>
      <c r="D37" s="467" t="s">
        <v>1014</v>
      </c>
    </row>
    <row r="38" spans="1:4">
      <c r="A38" s="424" t="s">
        <v>123</v>
      </c>
      <c r="B38" s="312" t="s">
        <v>609</v>
      </c>
      <c r="C38" s="467" t="s">
        <v>1014</v>
      </c>
      <c r="D38" s="467" t="s">
        <v>1014</v>
      </c>
    </row>
    <row r="39" spans="1:4">
      <c r="A39" s="424" t="s">
        <v>510</v>
      </c>
      <c r="B39" s="312" t="s">
        <v>610</v>
      </c>
      <c r="C39" s="467" t="s">
        <v>1014</v>
      </c>
      <c r="D39" s="467" t="s">
        <v>1014</v>
      </c>
    </row>
    <row r="40" spans="1:4">
      <c r="A40" s="424" t="s">
        <v>512</v>
      </c>
      <c r="B40" s="312" t="s">
        <v>511</v>
      </c>
      <c r="C40" s="467" t="s">
        <v>1014</v>
      </c>
      <c r="D40" s="467" t="s">
        <v>1014</v>
      </c>
    </row>
    <row r="41" spans="1:4" ht="24">
      <c r="A41" s="424" t="s">
        <v>611</v>
      </c>
      <c r="B41" s="312" t="s">
        <v>513</v>
      </c>
      <c r="C41" s="467" t="s">
        <v>1014</v>
      </c>
      <c r="D41" s="467" t="s">
        <v>1014</v>
      </c>
    </row>
    <row r="42" spans="1:4">
      <c r="A42" s="183">
        <v>4</v>
      </c>
      <c r="B42" s="228" t="s">
        <v>514</v>
      </c>
      <c r="C42" s="464">
        <v>226723.47571999999</v>
      </c>
      <c r="D42" s="465">
        <v>213872.76700999995</v>
      </c>
    </row>
    <row r="43" spans="1:4" ht="12.75" customHeight="1">
      <c r="A43" s="45"/>
      <c r="B43" s="53"/>
      <c r="C43" s="24"/>
      <c r="D43" s="222"/>
    </row>
    <row r="44" spans="1:4">
      <c r="A44" s="582" t="s">
        <v>679</v>
      </c>
      <c r="B44" s="582"/>
      <c r="C44" s="582"/>
      <c r="D44" s="582"/>
    </row>
    <row r="110" spans="1:1">
      <c r="A110" s="146" t="s">
        <v>1005</v>
      </c>
    </row>
  </sheetData>
  <sheetProtection selectLockedCells="1" selectUnlockedCells="1"/>
  <mergeCells count="3">
    <mergeCell ref="A4:D4"/>
    <mergeCell ref="A6:D6"/>
    <mergeCell ref="A44:D44"/>
  </mergeCells>
  <phoneticPr fontId="59" type="noConversion"/>
  <pageMargins left="0.78740157480314965" right="0.15748031496062992" top="0.19685039370078741" bottom="0.27559055118110237" header="0.19685039370078741" footer="0.19685039370078741"/>
  <pageSetup paperSize="9" scale="90" firstPageNumber="0" orientation="portrait" horizontalDpi="300" verticalDpi="300" r:id="rId1"/>
  <headerFooter alignWithMargins="0"/>
</worksheet>
</file>

<file path=xl/worksheets/sheet65.xml><?xml version="1.0" encoding="utf-8"?>
<worksheet xmlns="http://schemas.openxmlformats.org/spreadsheetml/2006/main" xmlns:r="http://schemas.openxmlformats.org/officeDocument/2006/relationships">
  <sheetPr>
    <tabColor rgb="FFFFFF00"/>
  </sheetPr>
  <dimension ref="A1:D201"/>
  <sheetViews>
    <sheetView zoomScale="120" zoomScaleNormal="120" workbookViewId="0">
      <selection activeCell="B8" sqref="B8"/>
    </sheetView>
  </sheetViews>
  <sheetFormatPr defaultColWidth="10.75" defaultRowHeight="12.75"/>
  <cols>
    <col min="1" max="1" width="5.25" style="1" customWidth="1"/>
    <col min="2" max="2" width="22.625" style="1" customWidth="1"/>
    <col min="3" max="16384" width="10.75" style="1"/>
  </cols>
  <sheetData>
    <row r="1" spans="1:4" ht="22.5" customHeight="1">
      <c r="A1" s="32" t="s">
        <v>855</v>
      </c>
      <c r="B1" s="32"/>
      <c r="C1" s="32"/>
      <c r="D1" s="32"/>
    </row>
    <row r="2" spans="1:4" ht="6.75" customHeight="1">
      <c r="A2" s="85"/>
      <c r="B2" s="35"/>
      <c r="C2" s="35"/>
      <c r="D2" s="35"/>
    </row>
    <row r="3" spans="1:4" ht="36.75" customHeight="1">
      <c r="A3" s="531" t="s">
        <v>856</v>
      </c>
      <c r="B3" s="531"/>
      <c r="C3" s="531"/>
      <c r="D3" s="531"/>
    </row>
    <row r="4" spans="1:4">
      <c r="A4" s="32"/>
      <c r="B4" s="32"/>
      <c r="C4" s="32"/>
      <c r="D4" s="44" t="s">
        <v>1008</v>
      </c>
    </row>
    <row r="5" spans="1:4" ht="33" customHeight="1">
      <c r="A5" s="31" t="s">
        <v>52</v>
      </c>
      <c r="B5" s="71" t="s">
        <v>1009</v>
      </c>
      <c r="C5" s="95" t="s">
        <v>568</v>
      </c>
      <c r="D5" s="95" t="s">
        <v>559</v>
      </c>
    </row>
    <row r="6" spans="1:4" ht="17.100000000000001" customHeight="1">
      <c r="A6" s="31">
        <v>1</v>
      </c>
      <c r="B6" s="71">
        <v>2</v>
      </c>
      <c r="C6" s="95">
        <v>3</v>
      </c>
      <c r="D6" s="95">
        <v>4</v>
      </c>
    </row>
    <row r="7" spans="1:4" ht="17.100000000000001" customHeight="1">
      <c r="A7" s="26">
        <v>1</v>
      </c>
      <c r="B7" s="129" t="s">
        <v>515</v>
      </c>
      <c r="C7" s="251">
        <v>602</v>
      </c>
      <c r="D7" s="251">
        <v>1434</v>
      </c>
    </row>
    <row r="8" spans="1:4" ht="17.100000000000001" customHeight="1">
      <c r="A8" s="86">
        <v>2</v>
      </c>
      <c r="B8" s="129" t="s">
        <v>221</v>
      </c>
      <c r="C8" s="251">
        <v>39265</v>
      </c>
      <c r="D8" s="251">
        <v>46224</v>
      </c>
    </row>
    <row r="9" spans="1:4" ht="17.100000000000001" customHeight="1">
      <c r="A9" s="86">
        <v>3</v>
      </c>
      <c r="B9" s="129" t="s">
        <v>516</v>
      </c>
      <c r="C9" s="232">
        <v>0</v>
      </c>
      <c r="D9" s="232">
        <v>0</v>
      </c>
    </row>
    <row r="10" spans="1:4" ht="17.100000000000001" customHeight="1">
      <c r="A10" s="26">
        <v>4</v>
      </c>
      <c r="B10" s="136" t="s">
        <v>61</v>
      </c>
      <c r="C10" s="251">
        <v>39867</v>
      </c>
      <c r="D10" s="251">
        <v>47658</v>
      </c>
    </row>
    <row r="11" spans="1:4">
      <c r="C11" s="55"/>
      <c r="D11" s="55"/>
    </row>
    <row r="106" spans="1:1">
      <c r="A106" s="141" t="s">
        <v>1005</v>
      </c>
    </row>
    <row r="201" spans="4:4">
      <c r="D201" s="50"/>
    </row>
  </sheetData>
  <sheetProtection selectLockedCells="1" selectUnlockedCells="1"/>
  <mergeCells count="1">
    <mergeCell ref="A3:D3"/>
  </mergeCells>
  <phoneticPr fontId="59" type="noConversion"/>
  <pageMargins left="0.86" right="0.15748031496062992" top="0.28999999999999998" bottom="0.27559055118110237" header="0.15748031496062992" footer="0.19685039370078741"/>
  <pageSetup paperSize="9" firstPageNumber="0" orientation="portrait" horizontalDpi="300" verticalDpi="300" r:id="rId1"/>
  <headerFooter alignWithMargins="0"/>
</worksheet>
</file>

<file path=xl/worksheets/sheet66.xml><?xml version="1.0" encoding="utf-8"?>
<worksheet xmlns="http://schemas.openxmlformats.org/spreadsheetml/2006/main" xmlns:r="http://schemas.openxmlformats.org/officeDocument/2006/relationships">
  <sheetPr>
    <tabColor rgb="FFFFFF00"/>
  </sheetPr>
  <dimension ref="A1:E108"/>
  <sheetViews>
    <sheetView workbookViewId="0">
      <selection activeCell="B7" sqref="B7"/>
    </sheetView>
  </sheetViews>
  <sheetFormatPr defaultColWidth="10.75" defaultRowHeight="13.5"/>
  <cols>
    <col min="1" max="1" width="5.25" style="139" customWidth="1"/>
    <col min="2" max="2" width="28.375" style="139" customWidth="1"/>
    <col min="3" max="3" width="10.75" style="139"/>
    <col min="4" max="4" width="10.75" style="150"/>
    <col min="5" max="16384" width="10.75" style="139"/>
  </cols>
  <sheetData>
    <row r="1" spans="1:5">
      <c r="A1" s="50"/>
      <c r="B1" s="50"/>
      <c r="C1" s="50"/>
      <c r="D1" s="50"/>
      <c r="E1" s="50"/>
    </row>
    <row r="2" spans="1:5">
      <c r="A2" s="50" t="s">
        <v>857</v>
      </c>
      <c r="B2" s="149"/>
      <c r="C2" s="149"/>
      <c r="D2" s="149"/>
      <c r="E2" s="149"/>
    </row>
    <row r="3" spans="1:5">
      <c r="A3" s="149"/>
      <c r="B3" s="149"/>
      <c r="C3" s="149"/>
      <c r="D3" s="149"/>
      <c r="E3" s="44" t="s">
        <v>1008</v>
      </c>
    </row>
    <row r="4" spans="1:5" ht="32.25" customHeight="1">
      <c r="A4" s="68" t="s">
        <v>52</v>
      </c>
      <c r="B4" s="68" t="s">
        <v>1009</v>
      </c>
      <c r="C4" s="68" t="s">
        <v>1010</v>
      </c>
      <c r="D4" s="68" t="s">
        <v>568</v>
      </c>
      <c r="E4" s="68" t="s">
        <v>559</v>
      </c>
    </row>
    <row r="5" spans="1:5">
      <c r="A5" s="68">
        <v>1</v>
      </c>
      <c r="B5" s="68">
        <v>2</v>
      </c>
      <c r="C5" s="68">
        <v>3</v>
      </c>
      <c r="D5" s="68">
        <v>4</v>
      </c>
      <c r="E5" s="68">
        <v>5</v>
      </c>
    </row>
    <row r="6" spans="1:5" ht="31.5" customHeight="1">
      <c r="A6" s="69">
        <v>1</v>
      </c>
      <c r="B6" s="70" t="s">
        <v>517</v>
      </c>
      <c r="C6" s="70"/>
      <c r="D6" s="248">
        <v>0</v>
      </c>
      <c r="E6" s="179" t="s">
        <v>1014</v>
      </c>
    </row>
    <row r="7" spans="1:5" ht="17.25" customHeight="1">
      <c r="A7" s="69">
        <v>2</v>
      </c>
      <c r="B7" s="70" t="s">
        <v>518</v>
      </c>
      <c r="C7" s="70"/>
      <c r="D7" s="252">
        <v>490468</v>
      </c>
      <c r="E7" s="252">
        <v>325790</v>
      </c>
    </row>
    <row r="8" spans="1:5" ht="19.5" customHeight="1">
      <c r="A8" s="69">
        <v>3</v>
      </c>
      <c r="B8" s="70" t="s">
        <v>519</v>
      </c>
      <c r="C8" s="70"/>
      <c r="D8" s="248">
        <v>0</v>
      </c>
      <c r="E8" s="248">
        <v>0</v>
      </c>
    </row>
    <row r="9" spans="1:5" ht="17.25" customHeight="1">
      <c r="A9" s="69">
        <v>4</v>
      </c>
      <c r="B9" s="70" t="s">
        <v>520</v>
      </c>
      <c r="C9" s="70"/>
      <c r="D9" s="248">
        <v>0</v>
      </c>
      <c r="E9" s="248">
        <v>0</v>
      </c>
    </row>
    <row r="10" spans="1:5" ht="16.5" customHeight="1">
      <c r="A10" s="69">
        <v>5</v>
      </c>
      <c r="B10" s="70" t="s">
        <v>521</v>
      </c>
      <c r="C10" s="70"/>
      <c r="D10" s="252">
        <v>1134</v>
      </c>
      <c r="E10" s="252">
        <v>162</v>
      </c>
    </row>
    <row r="11" spans="1:5" ht="30" customHeight="1">
      <c r="A11" s="69">
        <v>6</v>
      </c>
      <c r="B11" s="70" t="s">
        <v>522</v>
      </c>
      <c r="C11" s="70"/>
      <c r="D11" s="248">
        <v>0</v>
      </c>
      <c r="E11" s="252">
        <v>-12</v>
      </c>
    </row>
    <row r="12" spans="1:5" ht="32.25" customHeight="1">
      <c r="A12" s="69">
        <v>7</v>
      </c>
      <c r="B12" s="70" t="s">
        <v>523</v>
      </c>
      <c r="C12" s="70"/>
      <c r="D12" s="252">
        <v>491602</v>
      </c>
      <c r="E12" s="252">
        <v>325940</v>
      </c>
    </row>
    <row r="108" spans="1:1">
      <c r="A108" s="146" t="s">
        <v>1005</v>
      </c>
    </row>
  </sheetData>
  <sheetProtection selectLockedCells="1" selectUnlockedCells="1"/>
  <phoneticPr fontId="59" type="noConversion"/>
  <pageMargins left="0.94488188976377963" right="0.15748031496062992" top="0.43307086614173229" bottom="0.27559055118110237" header="0.15748031496062992" footer="0.19685039370078741"/>
  <pageSetup paperSize="9" firstPageNumber="0" orientation="portrait" horizontalDpi="300" verticalDpi="300" r:id="rId1"/>
  <headerFooter alignWithMargins="0"/>
</worksheet>
</file>

<file path=xl/worksheets/sheet67.xml><?xml version="1.0" encoding="utf-8"?>
<worksheet xmlns="http://schemas.openxmlformats.org/spreadsheetml/2006/main" xmlns:r="http://schemas.openxmlformats.org/officeDocument/2006/relationships">
  <sheetPr>
    <tabColor rgb="FFFFFF00"/>
  </sheetPr>
  <dimension ref="A2:D107"/>
  <sheetViews>
    <sheetView zoomScale="120" zoomScaleNormal="120" workbookViewId="0">
      <selection activeCell="A3" sqref="A3"/>
    </sheetView>
  </sheetViews>
  <sheetFormatPr defaultColWidth="10.75" defaultRowHeight="13.5"/>
  <cols>
    <col min="1" max="1" width="5.625" style="139" customWidth="1"/>
    <col min="2" max="2" width="12.625" style="139" customWidth="1"/>
    <col min="3" max="16384" width="10.75" style="139"/>
  </cols>
  <sheetData>
    <row r="2" spans="1:4" ht="12.95" customHeight="1">
      <c r="A2" s="532" t="s">
        <v>858</v>
      </c>
      <c r="B2" s="532"/>
      <c r="C2" s="532"/>
      <c r="D2" s="532"/>
    </row>
    <row r="3" spans="1:4" ht="23.25" customHeight="1">
      <c r="A3" s="210"/>
      <c r="B3" s="210"/>
      <c r="C3" s="210"/>
      <c r="D3" s="21" t="s">
        <v>1008</v>
      </c>
    </row>
    <row r="4" spans="1:4" ht="33" customHeight="1">
      <c r="A4" s="13" t="s">
        <v>42</v>
      </c>
      <c r="B4" s="13" t="s">
        <v>1070</v>
      </c>
      <c r="C4" s="130" t="s">
        <v>568</v>
      </c>
      <c r="D4" s="91" t="s">
        <v>559</v>
      </c>
    </row>
    <row r="5" spans="1:4">
      <c r="A5" s="13">
        <v>1</v>
      </c>
      <c r="B5" s="13">
        <v>2</v>
      </c>
      <c r="C5" s="130">
        <v>3</v>
      </c>
      <c r="D5" s="91">
        <v>4</v>
      </c>
    </row>
    <row r="6" spans="1:4" ht="15">
      <c r="A6" s="58">
        <v>1</v>
      </c>
      <c r="B6" s="58" t="s">
        <v>524</v>
      </c>
      <c r="C6" s="251">
        <v>451637</v>
      </c>
      <c r="D6" s="251">
        <v>325344</v>
      </c>
    </row>
    <row r="7" spans="1:4" ht="15">
      <c r="A7" s="58">
        <v>2</v>
      </c>
      <c r="B7" s="58" t="s">
        <v>525</v>
      </c>
      <c r="C7" s="251">
        <v>39965</v>
      </c>
      <c r="D7" s="251">
        <v>596</v>
      </c>
    </row>
    <row r="8" spans="1:4">
      <c r="A8" s="58">
        <v>3</v>
      </c>
      <c r="B8" s="58" t="s">
        <v>433</v>
      </c>
      <c r="C8" s="253">
        <v>0</v>
      </c>
      <c r="D8" s="253">
        <v>0</v>
      </c>
    </row>
    <row r="9" spans="1:4">
      <c r="A9" s="58">
        <v>4</v>
      </c>
      <c r="B9" s="58" t="s">
        <v>315</v>
      </c>
      <c r="C9" s="253">
        <v>0</v>
      </c>
      <c r="D9" s="253">
        <v>0</v>
      </c>
    </row>
    <row r="10" spans="1:4" ht="15">
      <c r="A10" s="58">
        <v>5</v>
      </c>
      <c r="B10" s="58" t="s">
        <v>69</v>
      </c>
      <c r="C10" s="251">
        <v>491602</v>
      </c>
      <c r="D10" s="251">
        <v>325940</v>
      </c>
    </row>
    <row r="11" spans="1:4">
      <c r="A11" s="210"/>
      <c r="B11" s="210"/>
      <c r="C11" s="210"/>
      <c r="D11" s="210"/>
    </row>
    <row r="107" spans="1:1">
      <c r="A107" s="146" t="s">
        <v>1005</v>
      </c>
    </row>
  </sheetData>
  <sheetProtection selectLockedCells="1" selectUnlockedCells="1"/>
  <mergeCells count="1">
    <mergeCell ref="A2:D2"/>
  </mergeCells>
  <phoneticPr fontId="59" type="noConversion"/>
  <pageMargins left="0.84" right="0.15748031496062992" top="0.19685039370078741" bottom="0.27559055118110237" header="0.15748031496062992" footer="0.19685039370078741"/>
  <pageSetup paperSize="9" scale="150" firstPageNumber="0" orientation="portrait" horizontalDpi="300" verticalDpi="300" r:id="rId1"/>
  <headerFooter alignWithMargins="0"/>
</worksheet>
</file>

<file path=xl/worksheets/sheet68.xml><?xml version="1.0" encoding="utf-8"?>
<worksheet xmlns="http://schemas.openxmlformats.org/spreadsheetml/2006/main" xmlns:r="http://schemas.openxmlformats.org/officeDocument/2006/relationships">
  <sheetPr>
    <tabColor rgb="FFFFFF00"/>
  </sheetPr>
  <dimension ref="A2:G103"/>
  <sheetViews>
    <sheetView workbookViewId="0">
      <selection activeCell="B7" sqref="B7"/>
    </sheetView>
  </sheetViews>
  <sheetFormatPr defaultColWidth="10.75" defaultRowHeight="13.5"/>
  <cols>
    <col min="1" max="1" width="5.25" style="139" customWidth="1"/>
    <col min="2" max="2" width="22.125" style="139" customWidth="1"/>
    <col min="3" max="16384" width="10.75" style="139"/>
  </cols>
  <sheetData>
    <row r="2" spans="1:7">
      <c r="A2" s="24" t="s">
        <v>859</v>
      </c>
      <c r="B2" s="155"/>
      <c r="C2" s="155"/>
      <c r="D2" s="155"/>
      <c r="E2" s="155"/>
    </row>
    <row r="3" spans="1:7">
      <c r="G3" s="44" t="s">
        <v>1008</v>
      </c>
    </row>
    <row r="4" spans="1:7" ht="23.25" customHeight="1">
      <c r="A4" s="529" t="s">
        <v>42</v>
      </c>
      <c r="B4" s="529" t="s">
        <v>1070</v>
      </c>
      <c r="C4" s="529" t="s">
        <v>1071</v>
      </c>
      <c r="D4" s="529" t="s">
        <v>568</v>
      </c>
      <c r="E4" s="529"/>
      <c r="F4" s="529" t="s">
        <v>559</v>
      </c>
      <c r="G4" s="529"/>
    </row>
    <row r="5" spans="1:7" ht="46.5" customHeight="1">
      <c r="A5" s="529"/>
      <c r="B5" s="529"/>
      <c r="C5" s="529"/>
      <c r="D5" s="204" t="s">
        <v>526</v>
      </c>
      <c r="E5" s="95" t="s">
        <v>527</v>
      </c>
      <c r="F5" s="204" t="s">
        <v>526</v>
      </c>
      <c r="G5" s="204" t="s">
        <v>528</v>
      </c>
    </row>
    <row r="6" spans="1:7">
      <c r="A6" s="95">
        <v>1</v>
      </c>
      <c r="B6" s="95">
        <v>2</v>
      </c>
      <c r="C6" s="95">
        <v>3</v>
      </c>
      <c r="D6" s="95">
        <v>4</v>
      </c>
      <c r="E6" s="95">
        <v>5</v>
      </c>
      <c r="F6" s="95">
        <v>6</v>
      </c>
      <c r="G6" s="95">
        <v>7</v>
      </c>
    </row>
    <row r="7" spans="1:7" ht="15" customHeight="1">
      <c r="A7" s="96">
        <v>1</v>
      </c>
      <c r="B7" s="96" t="s">
        <v>288</v>
      </c>
      <c r="C7" s="96"/>
      <c r="D7" s="95" t="s">
        <v>1014</v>
      </c>
      <c r="E7" s="95" t="s">
        <v>1014</v>
      </c>
      <c r="F7" s="95" t="s">
        <v>1014</v>
      </c>
      <c r="G7" s="95" t="s">
        <v>1014</v>
      </c>
    </row>
    <row r="8" spans="1:7" ht="33.75" customHeight="1">
      <c r="A8" s="96">
        <v>2</v>
      </c>
      <c r="B8" s="96" t="s">
        <v>290</v>
      </c>
      <c r="C8" s="96"/>
      <c r="D8" s="95" t="s">
        <v>1014</v>
      </c>
      <c r="E8" s="95" t="s">
        <v>1014</v>
      </c>
      <c r="F8" s="95" t="s">
        <v>1014</v>
      </c>
      <c r="G8" s="95" t="s">
        <v>1014</v>
      </c>
    </row>
    <row r="9" spans="1:7" ht="32.25" customHeight="1">
      <c r="A9" s="96">
        <v>3</v>
      </c>
      <c r="B9" s="96" t="s">
        <v>291</v>
      </c>
      <c r="C9" s="96"/>
      <c r="D9" s="95" t="s">
        <v>1014</v>
      </c>
      <c r="E9" s="95" t="s">
        <v>1014</v>
      </c>
      <c r="F9" s="95" t="s">
        <v>1014</v>
      </c>
      <c r="G9" s="95" t="s">
        <v>1014</v>
      </c>
    </row>
    <row r="10" spans="1:7" ht="15" customHeight="1">
      <c r="A10" s="96">
        <v>4</v>
      </c>
      <c r="B10" s="96" t="s">
        <v>292</v>
      </c>
      <c r="C10" s="96"/>
      <c r="D10" s="95" t="s">
        <v>1014</v>
      </c>
      <c r="E10" s="95" t="s">
        <v>1014</v>
      </c>
      <c r="F10" s="95" t="s">
        <v>1014</v>
      </c>
      <c r="G10" s="95" t="s">
        <v>1014</v>
      </c>
    </row>
    <row r="11" spans="1:7" ht="15" customHeight="1">
      <c r="A11" s="96">
        <v>5</v>
      </c>
      <c r="B11" s="96" t="s">
        <v>997</v>
      </c>
      <c r="C11" s="96"/>
      <c r="D11" s="95" t="s">
        <v>1014</v>
      </c>
      <c r="E11" s="95" t="s">
        <v>1014</v>
      </c>
      <c r="F11" s="95" t="s">
        <v>1014</v>
      </c>
      <c r="G11" s="95" t="s">
        <v>1014</v>
      </c>
    </row>
    <row r="12" spans="1:7" ht="58.5" customHeight="1">
      <c r="A12" s="96">
        <v>6</v>
      </c>
      <c r="B12" s="96" t="s">
        <v>680</v>
      </c>
      <c r="C12" s="96"/>
      <c r="D12" s="95" t="s">
        <v>1014</v>
      </c>
      <c r="E12" s="95" t="s">
        <v>1014</v>
      </c>
      <c r="F12" s="106">
        <v>287258</v>
      </c>
      <c r="G12" s="106">
        <v>239790</v>
      </c>
    </row>
    <row r="13" spans="1:7">
      <c r="A13" s="96">
        <v>7</v>
      </c>
      <c r="B13" s="96" t="s">
        <v>69</v>
      </c>
      <c r="C13" s="96"/>
      <c r="D13" s="95" t="s">
        <v>1014</v>
      </c>
      <c r="E13" s="95" t="s">
        <v>1014</v>
      </c>
      <c r="F13" s="106">
        <v>287258</v>
      </c>
      <c r="G13" s="106">
        <v>239790</v>
      </c>
    </row>
    <row r="103" spans="1:1">
      <c r="A103" s="146" t="s">
        <v>1005</v>
      </c>
    </row>
  </sheetData>
  <sheetProtection selectLockedCells="1" selectUnlockedCells="1"/>
  <mergeCells count="5">
    <mergeCell ref="F4:G4"/>
    <mergeCell ref="A4:A5"/>
    <mergeCell ref="B4:B5"/>
    <mergeCell ref="C4:C5"/>
    <mergeCell ref="D4:E4"/>
  </mergeCells>
  <phoneticPr fontId="59" type="noConversion"/>
  <pageMargins left="0.75" right="0.15748031496062992" top="0.53" bottom="0.27559055118110237" header="0.15748031496062992" footer="0.19685039370078741"/>
  <pageSetup paperSize="9" firstPageNumber="0" orientation="portrait" horizontalDpi="300" verticalDpi="300" r:id="rId1"/>
  <headerFooter alignWithMargins="0"/>
</worksheet>
</file>

<file path=xl/worksheets/sheet69.xml><?xml version="1.0" encoding="utf-8"?>
<worksheet xmlns="http://schemas.openxmlformats.org/spreadsheetml/2006/main" xmlns:r="http://schemas.openxmlformats.org/officeDocument/2006/relationships">
  <sheetPr>
    <tabColor rgb="FFFFFF00"/>
  </sheetPr>
  <dimension ref="A1:F197"/>
  <sheetViews>
    <sheetView zoomScale="85" zoomScaleNormal="85" workbookViewId="0">
      <selection activeCell="B3" sqref="B3"/>
    </sheetView>
  </sheetViews>
  <sheetFormatPr defaultColWidth="10.75" defaultRowHeight="13.5"/>
  <cols>
    <col min="1" max="1" width="6.5" style="63" customWidth="1"/>
    <col min="2" max="2" width="52.875" style="63" customWidth="1"/>
    <col min="3" max="3" width="14.5" style="63" customWidth="1"/>
    <col min="4" max="4" width="13.625" style="63" customWidth="1"/>
    <col min="5" max="6" width="14.875" style="63" customWidth="1"/>
    <col min="7" max="16384" width="10.75" style="63"/>
  </cols>
  <sheetData>
    <row r="1" spans="1:6">
      <c r="A1" s="5"/>
      <c r="B1" s="5"/>
      <c r="C1" s="5"/>
      <c r="D1" s="5"/>
      <c r="E1" s="5"/>
      <c r="F1" s="5"/>
    </row>
    <row r="2" spans="1:6" ht="24" customHeight="1">
      <c r="A2" s="583" t="s">
        <v>860</v>
      </c>
      <c r="B2" s="583"/>
      <c r="C2" s="583"/>
      <c r="D2" s="583"/>
      <c r="E2" s="583"/>
      <c r="F2" s="583"/>
    </row>
    <row r="3" spans="1:6">
      <c r="A3" s="5"/>
      <c r="B3" s="5"/>
      <c r="C3" s="5"/>
      <c r="D3" s="5"/>
      <c r="E3" s="5"/>
      <c r="F3" s="5"/>
    </row>
    <row r="4" spans="1:6">
      <c r="A4" s="5"/>
      <c r="B4" s="5"/>
      <c r="C4" s="5"/>
      <c r="D4" s="5"/>
      <c r="E4" s="5"/>
      <c r="F4" s="5"/>
    </row>
    <row r="5" spans="1:6" ht="12.75" customHeight="1">
      <c r="A5" s="533" t="s">
        <v>861</v>
      </c>
      <c r="B5" s="533"/>
      <c r="C5" s="533"/>
      <c r="D5" s="533"/>
      <c r="E5" s="533"/>
      <c r="F5" s="533"/>
    </row>
    <row r="6" spans="1:6">
      <c r="A6" s="5"/>
      <c r="B6" s="5"/>
      <c r="C6" s="5"/>
      <c r="D6" s="5"/>
      <c r="E6" s="5"/>
      <c r="F6" s="38" t="s">
        <v>1008</v>
      </c>
    </row>
    <row r="7" spans="1:6" ht="18" customHeight="1">
      <c r="A7" s="545" t="s">
        <v>42</v>
      </c>
      <c r="B7" s="545" t="s">
        <v>1070</v>
      </c>
      <c r="C7" s="545" t="s">
        <v>568</v>
      </c>
      <c r="D7" s="545"/>
      <c r="E7" s="545" t="s">
        <v>559</v>
      </c>
      <c r="F7" s="545"/>
    </row>
    <row r="8" spans="1:6" ht="27" customHeight="1">
      <c r="A8" s="545"/>
      <c r="B8" s="545"/>
      <c r="C8" s="110" t="s">
        <v>529</v>
      </c>
      <c r="D8" s="110" t="s">
        <v>530</v>
      </c>
      <c r="E8" s="110" t="s">
        <v>529</v>
      </c>
      <c r="F8" s="110" t="s">
        <v>530</v>
      </c>
    </row>
    <row r="9" spans="1:6" ht="17.100000000000001" customHeight="1">
      <c r="A9" s="110">
        <v>1</v>
      </c>
      <c r="B9" s="110">
        <v>2</v>
      </c>
      <c r="C9" s="110">
        <v>3</v>
      </c>
      <c r="D9" s="110">
        <v>4</v>
      </c>
      <c r="E9" s="110">
        <v>5</v>
      </c>
      <c r="F9" s="110">
        <v>6</v>
      </c>
    </row>
    <row r="10" spans="1:6" ht="17.100000000000001" customHeight="1">
      <c r="A10" s="421"/>
      <c r="B10" s="421" t="s">
        <v>531</v>
      </c>
      <c r="C10" s="421"/>
      <c r="D10" s="421"/>
      <c r="E10" s="421"/>
      <c r="F10" s="421"/>
    </row>
    <row r="11" spans="1:6" ht="17.100000000000001" customHeight="1">
      <c r="A11" s="421">
        <v>1</v>
      </c>
      <c r="B11" s="421" t="s">
        <v>532</v>
      </c>
      <c r="C11" s="470">
        <v>891438</v>
      </c>
      <c r="D11" s="470">
        <v>891438</v>
      </c>
      <c r="E11" s="470">
        <v>665005.49916999997</v>
      </c>
      <c r="F11" s="470">
        <v>665005.49916999997</v>
      </c>
    </row>
    <row r="12" spans="1:6" ht="17.100000000000001" customHeight="1">
      <c r="A12" s="423" t="s">
        <v>987</v>
      </c>
      <c r="B12" s="421" t="s">
        <v>533</v>
      </c>
      <c r="C12" s="470">
        <v>26418.01599</v>
      </c>
      <c r="D12" s="470"/>
      <c r="E12" s="470">
        <v>27572</v>
      </c>
      <c r="F12" s="470">
        <v>27572</v>
      </c>
    </row>
    <row r="13" spans="1:6" ht="17.100000000000001" customHeight="1">
      <c r="A13" s="423" t="s">
        <v>988</v>
      </c>
      <c r="B13" s="421" t="s">
        <v>534</v>
      </c>
      <c r="C13" s="470">
        <v>48740</v>
      </c>
      <c r="D13" s="470">
        <v>48740</v>
      </c>
      <c r="E13" s="470">
        <v>15981</v>
      </c>
      <c r="F13" s="470">
        <v>15981</v>
      </c>
    </row>
    <row r="14" spans="1:6" ht="17.100000000000001" customHeight="1">
      <c r="A14" s="423" t="s">
        <v>56</v>
      </c>
      <c r="B14" s="421" t="s">
        <v>535</v>
      </c>
      <c r="C14" s="470">
        <v>21190</v>
      </c>
      <c r="D14" s="470">
        <v>21190</v>
      </c>
      <c r="E14" s="470">
        <v>13770</v>
      </c>
      <c r="F14" s="470">
        <v>13770</v>
      </c>
    </row>
    <row r="15" spans="1:6" ht="17.100000000000001" customHeight="1">
      <c r="A15" s="423" t="s">
        <v>58</v>
      </c>
      <c r="B15" s="421" t="s">
        <v>536</v>
      </c>
      <c r="C15" s="470">
        <v>795090</v>
      </c>
      <c r="D15" s="470">
        <v>795090</v>
      </c>
      <c r="E15" s="470">
        <v>607682.49916999997</v>
      </c>
      <c r="F15" s="470">
        <v>607682.49916999997</v>
      </c>
    </row>
    <row r="16" spans="1:6" ht="17.100000000000001" customHeight="1">
      <c r="A16" s="421">
        <v>2</v>
      </c>
      <c r="B16" s="421" t="s">
        <v>537</v>
      </c>
      <c r="C16" s="470">
        <v>0</v>
      </c>
      <c r="D16" s="470">
        <v>0</v>
      </c>
      <c r="E16" s="470">
        <v>0</v>
      </c>
      <c r="F16" s="470">
        <v>0</v>
      </c>
    </row>
    <row r="17" spans="1:6" ht="17.100000000000001" customHeight="1">
      <c r="A17" s="423" t="s">
        <v>989</v>
      </c>
      <c r="B17" s="421" t="s">
        <v>538</v>
      </c>
      <c r="C17" s="470">
        <v>0</v>
      </c>
      <c r="D17" s="470">
        <v>0</v>
      </c>
      <c r="E17" s="470">
        <v>0</v>
      </c>
      <c r="F17" s="470">
        <v>0</v>
      </c>
    </row>
    <row r="18" spans="1:6" ht="17.100000000000001" customHeight="1">
      <c r="A18" s="423" t="s">
        <v>990</v>
      </c>
      <c r="B18" s="421" t="s">
        <v>539</v>
      </c>
      <c r="C18" s="470">
        <v>0</v>
      </c>
      <c r="D18" s="470">
        <v>0</v>
      </c>
      <c r="E18" s="470">
        <v>0</v>
      </c>
      <c r="F18" s="470">
        <v>0</v>
      </c>
    </row>
    <row r="19" spans="1:6" ht="17.100000000000001" customHeight="1">
      <c r="A19" s="423" t="s">
        <v>65</v>
      </c>
      <c r="B19" s="421" t="s">
        <v>540</v>
      </c>
      <c r="C19" s="470">
        <v>0</v>
      </c>
      <c r="D19" s="470">
        <v>0</v>
      </c>
      <c r="E19" s="470">
        <v>0</v>
      </c>
      <c r="F19" s="470">
        <v>0</v>
      </c>
    </row>
    <row r="20" spans="1:6" ht="17.100000000000001" customHeight="1">
      <c r="A20" s="421">
        <v>3</v>
      </c>
      <c r="B20" s="421" t="s">
        <v>876</v>
      </c>
      <c r="C20" s="470">
        <v>1206921</v>
      </c>
      <c r="D20" s="470">
        <v>1206921</v>
      </c>
      <c r="E20" s="470">
        <v>979530</v>
      </c>
      <c r="F20" s="470">
        <v>979530</v>
      </c>
    </row>
    <row r="21" spans="1:6" ht="17.100000000000001" customHeight="1">
      <c r="A21" s="423" t="s">
        <v>46</v>
      </c>
      <c r="B21" s="421" t="s">
        <v>877</v>
      </c>
      <c r="C21" s="470">
        <v>0</v>
      </c>
      <c r="D21" s="470">
        <v>0</v>
      </c>
      <c r="E21" s="470">
        <v>0</v>
      </c>
      <c r="F21" s="470">
        <v>0</v>
      </c>
    </row>
    <row r="22" spans="1:6" ht="17.100000000000001" customHeight="1">
      <c r="A22" s="423" t="s">
        <v>48</v>
      </c>
      <c r="B22" s="421" t="s">
        <v>878</v>
      </c>
      <c r="C22" s="470">
        <v>344128.10188999993</v>
      </c>
      <c r="D22" s="470">
        <v>344128.10188999993</v>
      </c>
      <c r="E22" s="470">
        <v>234082.64228</v>
      </c>
      <c r="F22" s="470">
        <v>234082.64228</v>
      </c>
    </row>
    <row r="23" spans="1:6" ht="17.100000000000001" customHeight="1">
      <c r="A23" s="423" t="s">
        <v>121</v>
      </c>
      <c r="B23" s="421" t="s">
        <v>879</v>
      </c>
      <c r="C23" s="470">
        <v>0</v>
      </c>
      <c r="D23" s="470">
        <v>0</v>
      </c>
      <c r="E23" s="470">
        <v>0</v>
      </c>
      <c r="F23" s="470">
        <v>0</v>
      </c>
    </row>
    <row r="24" spans="1:6" ht="17.100000000000001" customHeight="1">
      <c r="A24" s="423" t="s">
        <v>122</v>
      </c>
      <c r="B24" s="421" t="s">
        <v>880</v>
      </c>
      <c r="C24" s="470">
        <v>40960.610919999897</v>
      </c>
      <c r="D24" s="470">
        <v>40960.610919999897</v>
      </c>
      <c r="E24" s="470">
        <v>18883.713829999993</v>
      </c>
      <c r="F24" s="470">
        <v>18883.713829999993</v>
      </c>
    </row>
    <row r="25" spans="1:6" ht="17.100000000000001" customHeight="1">
      <c r="A25" s="423" t="s">
        <v>123</v>
      </c>
      <c r="B25" s="421" t="s">
        <v>881</v>
      </c>
      <c r="C25" s="470">
        <v>89807.678070000053</v>
      </c>
      <c r="D25" s="470">
        <v>89807.678070000053</v>
      </c>
      <c r="E25" s="470">
        <v>113340.91636999999</v>
      </c>
      <c r="F25" s="470">
        <v>113340.91636999999</v>
      </c>
    </row>
    <row r="26" spans="1:6" ht="17.100000000000001" customHeight="1">
      <c r="A26" s="423" t="s">
        <v>510</v>
      </c>
      <c r="B26" s="421" t="s">
        <v>882</v>
      </c>
      <c r="C26" s="470">
        <v>268099.33099999977</v>
      </c>
      <c r="D26" s="470">
        <v>268099.33099999977</v>
      </c>
      <c r="E26" s="470">
        <v>318465.27839999972</v>
      </c>
      <c r="F26" s="470">
        <v>318465.27839999972</v>
      </c>
    </row>
    <row r="27" spans="1:6" ht="17.100000000000001" customHeight="1">
      <c r="A27" s="423" t="s">
        <v>512</v>
      </c>
      <c r="B27" s="421" t="s">
        <v>118</v>
      </c>
      <c r="C27" s="470">
        <v>463925</v>
      </c>
      <c r="D27" s="470">
        <v>463925</v>
      </c>
      <c r="E27" s="470">
        <v>294757.76096000033</v>
      </c>
      <c r="F27" s="470">
        <v>294757.76096000033</v>
      </c>
    </row>
    <row r="28" spans="1:6" ht="17.100000000000001" customHeight="1">
      <c r="A28" s="421">
        <v>4</v>
      </c>
      <c r="B28" s="421" t="s">
        <v>883</v>
      </c>
      <c r="C28" s="470">
        <v>0</v>
      </c>
      <c r="D28" s="470">
        <v>0</v>
      </c>
      <c r="E28" s="470">
        <v>0</v>
      </c>
      <c r="F28" s="470">
        <v>0</v>
      </c>
    </row>
    <row r="29" spans="1:6" ht="17.100000000000001" customHeight="1">
      <c r="A29" s="423" t="s">
        <v>208</v>
      </c>
      <c r="B29" s="421" t="s">
        <v>884</v>
      </c>
      <c r="C29" s="470">
        <v>0</v>
      </c>
      <c r="D29" s="470">
        <v>0</v>
      </c>
      <c r="E29" s="470">
        <v>0</v>
      </c>
      <c r="F29" s="470">
        <v>0</v>
      </c>
    </row>
    <row r="30" spans="1:6" ht="17.100000000000001" customHeight="1">
      <c r="A30" s="423" t="s">
        <v>209</v>
      </c>
      <c r="B30" s="421" t="s">
        <v>885</v>
      </c>
      <c r="C30" s="470">
        <v>0</v>
      </c>
      <c r="D30" s="470">
        <v>0</v>
      </c>
      <c r="E30" s="470">
        <v>0</v>
      </c>
      <c r="F30" s="470">
        <v>0</v>
      </c>
    </row>
    <row r="31" spans="1:6" ht="17.100000000000001" customHeight="1">
      <c r="A31" s="423" t="s">
        <v>886</v>
      </c>
      <c r="B31" s="421" t="s">
        <v>887</v>
      </c>
      <c r="C31" s="470">
        <v>0</v>
      </c>
      <c r="D31" s="470">
        <v>0</v>
      </c>
      <c r="E31" s="470">
        <v>0</v>
      </c>
      <c r="F31" s="470">
        <v>0</v>
      </c>
    </row>
    <row r="32" spans="1:6" ht="17.100000000000001" customHeight="1">
      <c r="A32" s="423" t="s">
        <v>888</v>
      </c>
      <c r="B32" s="421" t="s">
        <v>889</v>
      </c>
      <c r="C32" s="470">
        <v>0</v>
      </c>
      <c r="D32" s="470">
        <v>0</v>
      </c>
      <c r="E32" s="470">
        <v>0</v>
      </c>
      <c r="F32" s="470">
        <v>0</v>
      </c>
    </row>
    <row r="33" spans="1:6" ht="17.100000000000001" customHeight="1">
      <c r="A33" s="421">
        <v>5</v>
      </c>
      <c r="B33" s="421" t="s">
        <v>890</v>
      </c>
      <c r="C33" s="470">
        <v>9826.7354400000004</v>
      </c>
      <c r="D33" s="470">
        <v>9826.7354400000004</v>
      </c>
      <c r="E33" s="470">
        <v>114611</v>
      </c>
      <c r="F33" s="470">
        <v>114611</v>
      </c>
    </row>
    <row r="34" spans="1:6" ht="17.100000000000001" customHeight="1">
      <c r="A34" s="423" t="s">
        <v>266</v>
      </c>
      <c r="B34" s="421" t="s">
        <v>772</v>
      </c>
      <c r="C34" s="470">
        <v>4653</v>
      </c>
      <c r="D34" s="470">
        <v>4653</v>
      </c>
      <c r="E34" s="471">
        <v>6936</v>
      </c>
      <c r="F34" s="470">
        <v>6936</v>
      </c>
    </row>
    <row r="35" spans="1:6" ht="17.100000000000001" customHeight="1">
      <c r="A35" s="423" t="s">
        <v>268</v>
      </c>
      <c r="B35" s="421" t="s">
        <v>891</v>
      </c>
      <c r="C35" s="470">
        <v>0</v>
      </c>
      <c r="D35" s="470">
        <v>0</v>
      </c>
      <c r="E35" s="470">
        <v>0</v>
      </c>
      <c r="F35" s="470">
        <v>0</v>
      </c>
    </row>
    <row r="36" spans="1:6" ht="17.100000000000001" customHeight="1">
      <c r="A36" s="423" t="s">
        <v>892</v>
      </c>
      <c r="B36" s="421" t="s">
        <v>893</v>
      </c>
      <c r="C36" s="470">
        <v>3488</v>
      </c>
      <c r="D36" s="470">
        <v>3488</v>
      </c>
      <c r="E36" s="470">
        <v>0</v>
      </c>
      <c r="F36" s="470">
        <v>0</v>
      </c>
    </row>
    <row r="37" spans="1:6" ht="17.100000000000001" customHeight="1">
      <c r="A37" s="423" t="s">
        <v>894</v>
      </c>
      <c r="B37" s="421" t="s">
        <v>895</v>
      </c>
      <c r="C37" s="470">
        <v>0</v>
      </c>
      <c r="D37" s="470">
        <v>0</v>
      </c>
      <c r="E37" s="470">
        <v>105767</v>
      </c>
      <c r="F37" s="470">
        <v>105767</v>
      </c>
    </row>
    <row r="38" spans="1:6" ht="17.100000000000001" customHeight="1">
      <c r="A38" s="423" t="s">
        <v>896</v>
      </c>
      <c r="B38" s="421" t="s">
        <v>897</v>
      </c>
      <c r="C38" s="470">
        <v>1327</v>
      </c>
      <c r="D38" s="470">
        <v>1327</v>
      </c>
      <c r="E38" s="470">
        <v>1327</v>
      </c>
      <c r="F38" s="470">
        <v>1327</v>
      </c>
    </row>
    <row r="39" spans="1:6" ht="17.100000000000001" customHeight="1">
      <c r="A39" s="423" t="s">
        <v>898</v>
      </c>
      <c r="B39" s="421" t="s">
        <v>899</v>
      </c>
      <c r="C39" s="470">
        <v>359</v>
      </c>
      <c r="D39" s="470">
        <v>359</v>
      </c>
      <c r="E39" s="470">
        <v>581</v>
      </c>
      <c r="F39" s="470">
        <v>581</v>
      </c>
    </row>
    <row r="40" spans="1:6" ht="17.100000000000001" customHeight="1">
      <c r="A40" s="421">
        <v>6</v>
      </c>
      <c r="B40" s="421" t="s">
        <v>900</v>
      </c>
      <c r="C40" s="470">
        <f>C11+C20+C33</f>
        <v>2108185.73544</v>
      </c>
      <c r="D40" s="470">
        <f>D11+D20+D33</f>
        <v>2108185.73544</v>
      </c>
      <c r="E40" s="470">
        <v>1759146.49917</v>
      </c>
      <c r="F40" s="470">
        <f>F11+F20+F33</f>
        <v>1759146.49917</v>
      </c>
    </row>
    <row r="41" spans="1:6" ht="17.100000000000001" customHeight="1">
      <c r="A41" s="421"/>
      <c r="B41" s="421" t="s">
        <v>901</v>
      </c>
      <c r="C41" s="421"/>
      <c r="D41" s="421"/>
      <c r="E41" s="470"/>
      <c r="F41" s="470">
        <v>0</v>
      </c>
    </row>
    <row r="42" spans="1:6" ht="17.100000000000001" customHeight="1">
      <c r="A42" s="421">
        <v>7</v>
      </c>
      <c r="B42" s="421" t="s">
        <v>902</v>
      </c>
      <c r="C42" s="470">
        <v>20</v>
      </c>
      <c r="D42" s="470">
        <v>20</v>
      </c>
      <c r="E42" s="470">
        <v>305646</v>
      </c>
      <c r="F42" s="470">
        <v>305646</v>
      </c>
    </row>
    <row r="43" spans="1:6" ht="17.100000000000001" customHeight="1">
      <c r="A43" s="423" t="s">
        <v>903</v>
      </c>
      <c r="B43" s="421" t="s">
        <v>904</v>
      </c>
      <c r="C43" s="470">
        <v>20</v>
      </c>
      <c r="D43" s="470">
        <v>20</v>
      </c>
      <c r="E43" s="470">
        <v>65856.014289999992</v>
      </c>
      <c r="F43" s="470">
        <v>65856.014289999992</v>
      </c>
    </row>
    <row r="44" spans="1:6" ht="17.100000000000001" customHeight="1">
      <c r="A44" s="423" t="s">
        <v>905</v>
      </c>
      <c r="B44" s="421" t="s">
        <v>906</v>
      </c>
      <c r="C44" s="470">
        <v>0</v>
      </c>
      <c r="D44" s="470">
        <v>0</v>
      </c>
      <c r="E44" s="470">
        <v>0</v>
      </c>
      <c r="F44" s="470">
        <v>0</v>
      </c>
    </row>
    <row r="45" spans="1:6" ht="17.100000000000001" customHeight="1">
      <c r="A45" s="423" t="s">
        <v>905</v>
      </c>
      <c r="B45" s="421" t="s">
        <v>907</v>
      </c>
      <c r="C45" s="470">
        <v>0</v>
      </c>
      <c r="D45" s="470">
        <v>0</v>
      </c>
      <c r="E45" s="470">
        <v>0</v>
      </c>
      <c r="F45" s="470">
        <v>0</v>
      </c>
    </row>
    <row r="46" spans="1:6" ht="17.100000000000001" customHeight="1">
      <c r="A46" s="423" t="s">
        <v>908</v>
      </c>
      <c r="B46" s="421" t="s">
        <v>909</v>
      </c>
      <c r="C46" s="470">
        <v>0</v>
      </c>
      <c r="D46" s="470">
        <v>0</v>
      </c>
      <c r="E46" s="470">
        <v>239790</v>
      </c>
      <c r="F46" s="470">
        <v>239790</v>
      </c>
    </row>
    <row r="47" spans="1:6" ht="17.100000000000001" customHeight="1">
      <c r="A47" s="423" t="s">
        <v>910</v>
      </c>
      <c r="B47" s="421" t="s">
        <v>911</v>
      </c>
      <c r="C47" s="470">
        <v>0</v>
      </c>
      <c r="D47" s="470">
        <v>0</v>
      </c>
      <c r="E47" s="470">
        <v>0</v>
      </c>
      <c r="F47" s="470">
        <v>0</v>
      </c>
    </row>
    <row r="48" spans="1:6" ht="17.100000000000001" customHeight="1">
      <c r="A48" s="421">
        <v>8</v>
      </c>
      <c r="B48" s="421" t="s">
        <v>459</v>
      </c>
      <c r="C48" s="470">
        <v>1870628.7220300001</v>
      </c>
      <c r="D48" s="470">
        <v>1870628.7220300001</v>
      </c>
      <c r="E48" s="470">
        <v>1112754</v>
      </c>
      <c r="F48" s="470">
        <v>1112754</v>
      </c>
    </row>
    <row r="49" spans="1:6" ht="17.100000000000001" customHeight="1">
      <c r="A49" s="423" t="s">
        <v>912</v>
      </c>
      <c r="B49" s="421" t="s">
        <v>913</v>
      </c>
      <c r="C49" s="470">
        <v>64</v>
      </c>
      <c r="D49" s="470">
        <v>64</v>
      </c>
      <c r="E49" s="470">
        <v>255</v>
      </c>
      <c r="F49" s="470">
        <v>255</v>
      </c>
    </row>
    <row r="50" spans="1:6" ht="17.100000000000001" customHeight="1">
      <c r="A50" s="423" t="s">
        <v>914</v>
      </c>
      <c r="B50" s="421" t="s">
        <v>915</v>
      </c>
      <c r="C50" s="470">
        <v>230559.72203</v>
      </c>
      <c r="D50" s="470">
        <v>230559.72203</v>
      </c>
      <c r="E50" s="470">
        <v>225111</v>
      </c>
      <c r="F50" s="470">
        <v>225111</v>
      </c>
    </row>
    <row r="51" spans="1:6" ht="17.100000000000001" customHeight="1">
      <c r="A51" s="423" t="s">
        <v>916</v>
      </c>
      <c r="B51" s="421" t="s">
        <v>917</v>
      </c>
      <c r="C51" s="470">
        <v>1640005</v>
      </c>
      <c r="D51" s="470">
        <v>1640005</v>
      </c>
      <c r="E51" s="470">
        <v>887388</v>
      </c>
      <c r="F51" s="470">
        <v>887388</v>
      </c>
    </row>
    <row r="52" spans="1:6" ht="17.100000000000001" customHeight="1">
      <c r="A52" s="421">
        <v>9</v>
      </c>
      <c r="B52" s="421" t="s">
        <v>918</v>
      </c>
      <c r="C52" s="470">
        <v>0</v>
      </c>
      <c r="D52" s="470">
        <v>0</v>
      </c>
      <c r="E52" s="470">
        <v>0</v>
      </c>
      <c r="F52" s="470">
        <v>0</v>
      </c>
    </row>
    <row r="53" spans="1:6" ht="17.100000000000001" customHeight="1">
      <c r="A53" s="423" t="s">
        <v>200</v>
      </c>
      <c r="B53" s="421" t="s">
        <v>889</v>
      </c>
      <c r="C53" s="470">
        <v>0</v>
      </c>
      <c r="D53" s="470">
        <v>0</v>
      </c>
      <c r="E53" s="470">
        <v>0</v>
      </c>
      <c r="F53" s="470">
        <v>0</v>
      </c>
    </row>
    <row r="54" spans="1:6" ht="17.100000000000001" customHeight="1">
      <c r="A54" s="423" t="s">
        <v>201</v>
      </c>
      <c r="B54" s="421" t="s">
        <v>919</v>
      </c>
      <c r="C54" s="470">
        <v>0</v>
      </c>
      <c r="D54" s="470">
        <v>0</v>
      </c>
      <c r="E54" s="470">
        <v>0</v>
      </c>
      <c r="F54" s="470">
        <v>0</v>
      </c>
    </row>
    <row r="55" spans="1:6" ht="17.100000000000001" customHeight="1">
      <c r="A55" s="423" t="s">
        <v>920</v>
      </c>
      <c r="B55" s="421" t="s">
        <v>921</v>
      </c>
      <c r="C55" s="470">
        <v>0</v>
      </c>
      <c r="D55" s="470">
        <v>0</v>
      </c>
      <c r="E55" s="470">
        <v>0</v>
      </c>
      <c r="F55" s="470">
        <v>0</v>
      </c>
    </row>
    <row r="56" spans="1:6" ht="17.100000000000001" customHeight="1">
      <c r="A56" s="423" t="s">
        <v>922</v>
      </c>
      <c r="B56" s="421" t="s">
        <v>923</v>
      </c>
      <c r="C56" s="470">
        <v>0</v>
      </c>
      <c r="D56" s="470">
        <v>0</v>
      </c>
      <c r="E56" s="470">
        <v>0</v>
      </c>
      <c r="F56" s="470">
        <v>0</v>
      </c>
    </row>
    <row r="57" spans="1:6" ht="17.100000000000001" customHeight="1">
      <c r="A57" s="423" t="s">
        <v>924</v>
      </c>
      <c r="B57" s="421" t="s">
        <v>925</v>
      </c>
      <c r="C57" s="470">
        <v>0</v>
      </c>
      <c r="D57" s="470">
        <v>0</v>
      </c>
      <c r="E57" s="470">
        <v>0</v>
      </c>
      <c r="F57" s="470">
        <v>0</v>
      </c>
    </row>
    <row r="58" spans="1:6" ht="17.100000000000001" customHeight="1">
      <c r="A58" s="423">
        <v>10</v>
      </c>
      <c r="B58" s="421" t="s">
        <v>926</v>
      </c>
      <c r="C58" s="470">
        <v>0</v>
      </c>
      <c r="D58" s="470">
        <v>0</v>
      </c>
      <c r="E58" s="470">
        <v>0</v>
      </c>
      <c r="F58" s="470">
        <v>0</v>
      </c>
    </row>
    <row r="59" spans="1:6" ht="17.100000000000001" customHeight="1">
      <c r="A59" s="423" t="s">
        <v>460</v>
      </c>
      <c r="B59" s="421" t="s">
        <v>927</v>
      </c>
      <c r="C59" s="470">
        <v>0</v>
      </c>
      <c r="D59" s="470">
        <v>0</v>
      </c>
      <c r="E59" s="470">
        <v>0</v>
      </c>
      <c r="F59" s="470">
        <v>0</v>
      </c>
    </row>
    <row r="60" spans="1:6" ht="17.100000000000001" customHeight="1">
      <c r="A60" s="423" t="s">
        <v>462</v>
      </c>
      <c r="B60" s="421" t="s">
        <v>928</v>
      </c>
      <c r="C60" s="470">
        <v>0</v>
      </c>
      <c r="D60" s="470">
        <v>0</v>
      </c>
      <c r="E60" s="470">
        <v>0</v>
      </c>
      <c r="F60" s="470">
        <v>0</v>
      </c>
    </row>
    <row r="61" spans="1:6" ht="17.100000000000001" customHeight="1">
      <c r="A61" s="423" t="s">
        <v>929</v>
      </c>
      <c r="B61" s="421" t="s">
        <v>930</v>
      </c>
      <c r="C61" s="470">
        <v>0</v>
      </c>
      <c r="D61" s="470">
        <v>0</v>
      </c>
      <c r="E61" s="470">
        <v>0</v>
      </c>
      <c r="F61" s="470">
        <v>0</v>
      </c>
    </row>
    <row r="62" spans="1:6" ht="17.100000000000001" customHeight="1">
      <c r="A62" s="423" t="s">
        <v>931</v>
      </c>
      <c r="B62" s="421" t="s">
        <v>932</v>
      </c>
      <c r="C62" s="470">
        <v>0</v>
      </c>
      <c r="D62" s="470">
        <v>0</v>
      </c>
      <c r="E62" s="470">
        <v>0</v>
      </c>
      <c r="F62" s="470">
        <v>0</v>
      </c>
    </row>
    <row r="63" spans="1:6" ht="17.100000000000001" customHeight="1">
      <c r="A63" s="423" t="s">
        <v>933</v>
      </c>
      <c r="B63" s="421" t="s">
        <v>934</v>
      </c>
      <c r="C63" s="470">
        <v>0</v>
      </c>
      <c r="D63" s="470">
        <v>0</v>
      </c>
      <c r="E63" s="470">
        <v>0</v>
      </c>
      <c r="F63" s="470">
        <v>0</v>
      </c>
    </row>
    <row r="64" spans="1:6" ht="17.100000000000001" customHeight="1">
      <c r="A64" s="421">
        <v>11</v>
      </c>
      <c r="B64" s="421" t="s">
        <v>935</v>
      </c>
      <c r="C64" s="470">
        <v>22238.662510000002</v>
      </c>
      <c r="D64" s="470">
        <v>22238.662510000002</v>
      </c>
      <c r="E64" s="470">
        <v>136860</v>
      </c>
      <c r="F64" s="470">
        <v>136860</v>
      </c>
    </row>
    <row r="65" spans="1:6" ht="17.100000000000001" customHeight="1">
      <c r="A65" s="423" t="s">
        <v>154</v>
      </c>
      <c r="B65" s="421" t="s">
        <v>936</v>
      </c>
      <c r="C65" s="470">
        <v>9179.5388500000008</v>
      </c>
      <c r="D65" s="470">
        <v>9179.5388500000008</v>
      </c>
      <c r="E65" s="470">
        <v>17060</v>
      </c>
      <c r="F65" s="470">
        <v>17060</v>
      </c>
    </row>
    <row r="66" spans="1:6" ht="17.100000000000001" customHeight="1">
      <c r="A66" s="423" t="s">
        <v>159</v>
      </c>
      <c r="B66" s="421" t="s">
        <v>938</v>
      </c>
      <c r="C66" s="470">
        <v>64.192089999999993</v>
      </c>
      <c r="D66" s="470">
        <v>64.192089999999993</v>
      </c>
      <c r="E66" s="470">
        <v>105779</v>
      </c>
      <c r="F66" s="470">
        <v>105779</v>
      </c>
    </row>
    <row r="67" spans="1:6" ht="17.100000000000001" customHeight="1">
      <c r="A67" s="423" t="s">
        <v>937</v>
      </c>
      <c r="B67" s="421" t="s">
        <v>940</v>
      </c>
      <c r="C67" s="470">
        <v>0</v>
      </c>
      <c r="D67" s="470">
        <v>0</v>
      </c>
      <c r="E67" s="470">
        <v>0</v>
      </c>
      <c r="F67" s="470">
        <v>0</v>
      </c>
    </row>
    <row r="68" spans="1:6" ht="17.100000000000001" customHeight="1">
      <c r="A68" s="423" t="s">
        <v>939</v>
      </c>
      <c r="B68" s="421" t="s">
        <v>941</v>
      </c>
      <c r="C68" s="470">
        <v>12994.931570000001</v>
      </c>
      <c r="D68" s="470">
        <v>12994.931570000001</v>
      </c>
      <c r="E68" s="470">
        <v>14021</v>
      </c>
      <c r="F68" s="470">
        <v>14021</v>
      </c>
    </row>
    <row r="69" spans="1:6" ht="17.100000000000001" customHeight="1">
      <c r="A69" s="421">
        <v>12</v>
      </c>
      <c r="B69" s="421" t="s">
        <v>1000</v>
      </c>
      <c r="C69" s="470">
        <v>50411</v>
      </c>
      <c r="D69" s="470">
        <v>50411</v>
      </c>
      <c r="E69" s="470">
        <v>50464</v>
      </c>
      <c r="F69" s="470">
        <v>50464</v>
      </c>
    </row>
    <row r="70" spans="1:6" ht="17.100000000000001" customHeight="1">
      <c r="A70" s="421">
        <v>13</v>
      </c>
      <c r="B70" s="421" t="s">
        <v>942</v>
      </c>
      <c r="C70" s="470">
        <f>C42+C48+C64+C69</f>
        <v>1943298.38454</v>
      </c>
      <c r="D70" s="470">
        <f>D42+D48+D64+D69</f>
        <v>1943298.38454</v>
      </c>
      <c r="E70" s="470">
        <v>1605724</v>
      </c>
      <c r="F70" s="470">
        <f>F42+F48+F64+F69</f>
        <v>1605724</v>
      </c>
    </row>
    <row r="71" spans="1:6">
      <c r="A71" s="5"/>
      <c r="B71" s="5"/>
      <c r="C71" s="5"/>
      <c r="D71" s="5"/>
      <c r="E71" s="5"/>
      <c r="F71" s="5"/>
    </row>
    <row r="72" spans="1:6">
      <c r="A72" s="5"/>
      <c r="B72" s="5"/>
      <c r="C72" s="5"/>
      <c r="D72" s="5"/>
      <c r="E72" s="5"/>
      <c r="F72" s="5"/>
    </row>
    <row r="102" spans="1:1">
      <c r="A102" s="143" t="s">
        <v>1005</v>
      </c>
    </row>
    <row r="197" spans="4:4">
      <c r="D197" s="210"/>
    </row>
  </sheetData>
  <sheetProtection selectLockedCells="1" selectUnlockedCells="1"/>
  <mergeCells count="6">
    <mergeCell ref="A2:F2"/>
    <mergeCell ref="A5:F5"/>
    <mergeCell ref="A7:A8"/>
    <mergeCell ref="B7:B8"/>
    <mergeCell ref="C7:D7"/>
    <mergeCell ref="E7:F7"/>
  </mergeCells>
  <phoneticPr fontId="59" type="noConversion"/>
  <pageMargins left="0.72" right="0.15748031496062992" top="0.2" bottom="0.27559055118110237" header="0.16" footer="0.19685039370078741"/>
  <pageSetup paperSize="9" scale="75" firstPageNumber="0"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tabColor rgb="FFFFFF00"/>
  </sheetPr>
  <dimension ref="A2:D202"/>
  <sheetViews>
    <sheetView zoomScale="120" zoomScaleNormal="120" workbookViewId="0">
      <selection activeCell="A11" sqref="A11:D13"/>
    </sheetView>
  </sheetViews>
  <sheetFormatPr defaultColWidth="10.75" defaultRowHeight="12.75"/>
  <cols>
    <col min="1" max="1" width="7" style="5" customWidth="1"/>
    <col min="2" max="2" width="36.375" style="5" customWidth="1"/>
    <col min="3" max="3" width="9.875" style="5" customWidth="1"/>
    <col min="4" max="16384" width="10.75" style="5"/>
  </cols>
  <sheetData>
    <row r="2" spans="1:4" ht="32.25" customHeight="1">
      <c r="A2" s="520" t="s">
        <v>1002</v>
      </c>
      <c r="B2" s="520"/>
      <c r="C2" s="520"/>
      <c r="D2" s="520"/>
    </row>
    <row r="3" spans="1:4" ht="10.5" customHeight="1">
      <c r="A3" s="22"/>
    </row>
    <row r="4" spans="1:4">
      <c r="A4" s="5" t="s">
        <v>41</v>
      </c>
    </row>
    <row r="5" spans="1:4">
      <c r="D5" s="21" t="s">
        <v>1008</v>
      </c>
    </row>
    <row r="6" spans="1:4" ht="36.75" customHeight="1">
      <c r="A6" s="91" t="s">
        <v>42</v>
      </c>
      <c r="B6" s="91" t="s">
        <v>1070</v>
      </c>
      <c r="C6" s="91" t="s">
        <v>568</v>
      </c>
      <c r="D6" s="91" t="s">
        <v>559</v>
      </c>
    </row>
    <row r="7" spans="1:4">
      <c r="A7" s="91">
        <v>1</v>
      </c>
      <c r="B7" s="91">
        <v>2</v>
      </c>
      <c r="C7" s="91">
        <v>3</v>
      </c>
      <c r="D7" s="91">
        <v>4</v>
      </c>
    </row>
    <row r="8" spans="1:4" ht="15" customHeight="1">
      <c r="A8" s="92">
        <v>1</v>
      </c>
      <c r="B8" s="93" t="s">
        <v>43</v>
      </c>
      <c r="C8" s="116">
        <v>26418.01599</v>
      </c>
      <c r="D8" s="116">
        <v>27572</v>
      </c>
    </row>
    <row r="9" spans="1:4" ht="30" customHeight="1">
      <c r="A9" s="92">
        <v>2</v>
      </c>
      <c r="B9" s="93" t="s">
        <v>44</v>
      </c>
      <c r="C9" s="116">
        <v>48740</v>
      </c>
      <c r="D9" s="116">
        <v>15981</v>
      </c>
    </row>
    <row r="10" spans="1:4" ht="30.75" customHeight="1">
      <c r="A10" s="92">
        <v>3</v>
      </c>
      <c r="B10" s="93" t="s">
        <v>45</v>
      </c>
      <c r="C10" s="116">
        <v>795090</v>
      </c>
      <c r="D10" s="116">
        <v>607682.49916999997</v>
      </c>
    </row>
    <row r="11" spans="1:4" ht="15" customHeight="1">
      <c r="A11" s="92" t="s">
        <v>46</v>
      </c>
      <c r="B11" s="93" t="s">
        <v>47</v>
      </c>
      <c r="C11" s="116">
        <v>795090.22989999992</v>
      </c>
      <c r="D11" s="116">
        <v>607682.49916999997</v>
      </c>
    </row>
    <row r="12" spans="1:4" ht="15" customHeight="1">
      <c r="A12" s="92" t="s">
        <v>48</v>
      </c>
      <c r="B12" s="93" t="s">
        <v>49</v>
      </c>
      <c r="C12" s="276">
        <v>0</v>
      </c>
      <c r="D12" s="276">
        <v>0</v>
      </c>
    </row>
    <row r="13" spans="1:4" ht="15" customHeight="1">
      <c r="A13" s="92">
        <v>4</v>
      </c>
      <c r="B13" s="93" t="s">
        <v>50</v>
      </c>
      <c r="C13" s="116">
        <f>SUM(C8:C10)</f>
        <v>870248.01598999999</v>
      </c>
      <c r="D13" s="116">
        <v>651235.49916999997</v>
      </c>
    </row>
    <row r="14" spans="1:4">
      <c r="A14" s="186"/>
      <c r="B14" s="15"/>
      <c r="C14" s="30"/>
    </row>
    <row r="15" spans="1:4">
      <c r="C15" s="72"/>
    </row>
    <row r="16" spans="1:4" ht="9" customHeight="1"/>
    <row r="44" spans="1:1">
      <c r="A44" s="143" t="s">
        <v>1005</v>
      </c>
    </row>
    <row r="202" spans="4:4">
      <c r="D202" s="23"/>
    </row>
  </sheetData>
  <sheetProtection selectLockedCells="1" selectUnlockedCells="1"/>
  <mergeCells count="1">
    <mergeCell ref="A2:D2"/>
  </mergeCells>
  <phoneticPr fontId="59" type="noConversion"/>
  <pageMargins left="0.98425196850393704"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70.xml><?xml version="1.0" encoding="utf-8"?>
<worksheet xmlns="http://schemas.openxmlformats.org/spreadsheetml/2006/main" xmlns:r="http://schemas.openxmlformats.org/officeDocument/2006/relationships">
  <sheetPr>
    <tabColor indexed="34"/>
  </sheetPr>
  <dimension ref="A1:G198"/>
  <sheetViews>
    <sheetView zoomScaleNormal="70" workbookViewId="0">
      <selection activeCell="F3" sqref="F3"/>
    </sheetView>
  </sheetViews>
  <sheetFormatPr defaultColWidth="10.75" defaultRowHeight="13.5"/>
  <cols>
    <col min="1" max="1" width="5.75" style="1" customWidth="1"/>
    <col min="2" max="2" width="34.5" style="1" customWidth="1"/>
    <col min="3" max="3" width="11.75" style="1" customWidth="1"/>
    <col min="4" max="4" width="12.5" style="1" customWidth="1"/>
    <col min="5" max="5" width="14" style="1" customWidth="1"/>
    <col min="6" max="6" width="9.375" style="1" customWidth="1"/>
    <col min="7" max="7" width="11" style="1" customWidth="1"/>
  </cols>
  <sheetData>
    <row r="1" spans="1:7">
      <c r="A1" s="5"/>
      <c r="B1" s="5"/>
      <c r="C1" s="5"/>
      <c r="D1" s="5"/>
      <c r="E1" s="5"/>
      <c r="F1" s="5"/>
      <c r="G1" s="5"/>
    </row>
    <row r="2" spans="1:7" ht="13.5" customHeight="1">
      <c r="A2" s="533" t="s">
        <v>862</v>
      </c>
      <c r="B2" s="533"/>
      <c r="C2" s="533"/>
      <c r="D2" s="533"/>
      <c r="E2" s="533"/>
      <c r="F2" s="533"/>
      <c r="G2" s="533"/>
    </row>
    <row r="3" spans="1:7">
      <c r="A3" s="5"/>
      <c r="B3" s="5"/>
      <c r="C3" s="5"/>
      <c r="D3" s="5"/>
      <c r="E3" s="5"/>
      <c r="F3" s="5"/>
      <c r="G3" s="21" t="s">
        <v>1008</v>
      </c>
    </row>
    <row r="4" spans="1:7" ht="30.75" customHeight="1">
      <c r="A4" s="584" t="s">
        <v>42</v>
      </c>
      <c r="B4" s="584" t="s">
        <v>1070</v>
      </c>
      <c r="C4" s="584" t="s">
        <v>943</v>
      </c>
      <c r="D4" s="584"/>
      <c r="E4" s="584"/>
      <c r="F4" s="585" t="s">
        <v>944</v>
      </c>
      <c r="G4" s="545" t="s">
        <v>945</v>
      </c>
    </row>
    <row r="5" spans="1:7" ht="12.75" customHeight="1">
      <c r="A5" s="584"/>
      <c r="B5" s="584"/>
      <c r="C5" s="584" t="s">
        <v>946</v>
      </c>
      <c r="D5" s="584" t="s">
        <v>547</v>
      </c>
      <c r="E5" s="584" t="s">
        <v>947</v>
      </c>
      <c r="F5" s="585"/>
      <c r="G5" s="545"/>
    </row>
    <row r="6" spans="1:7" ht="82.5" customHeight="1">
      <c r="A6" s="584"/>
      <c r="B6" s="584"/>
      <c r="C6" s="584"/>
      <c r="D6" s="584"/>
      <c r="E6" s="584"/>
      <c r="F6" s="585"/>
      <c r="G6" s="545"/>
    </row>
    <row r="7" spans="1:7">
      <c r="A7" s="214">
        <v>1</v>
      </c>
      <c r="B7" s="214">
        <v>2</v>
      </c>
      <c r="C7" s="214">
        <v>3</v>
      </c>
      <c r="D7" s="214">
        <v>4</v>
      </c>
      <c r="E7" s="214">
        <v>5</v>
      </c>
      <c r="F7" s="200">
        <v>6</v>
      </c>
      <c r="G7" s="110">
        <v>7</v>
      </c>
    </row>
    <row r="8" spans="1:7">
      <c r="A8" s="415"/>
      <c r="B8" s="411" t="s">
        <v>531</v>
      </c>
      <c r="C8" s="214" t="s">
        <v>1014</v>
      </c>
      <c r="D8" s="214" t="s">
        <v>1014</v>
      </c>
      <c r="E8" s="214" t="s">
        <v>1014</v>
      </c>
      <c r="F8" s="214" t="s">
        <v>1014</v>
      </c>
      <c r="G8" s="214" t="s">
        <v>1014</v>
      </c>
    </row>
    <row r="9" spans="1:7">
      <c r="A9" s="417">
        <v>1</v>
      </c>
      <c r="B9" s="411" t="s">
        <v>948</v>
      </c>
      <c r="C9" s="214" t="s">
        <v>1014</v>
      </c>
      <c r="D9" s="214" t="s">
        <v>1014</v>
      </c>
      <c r="E9" s="214" t="s">
        <v>1014</v>
      </c>
      <c r="F9" s="214" t="s">
        <v>1014</v>
      </c>
      <c r="G9" s="214" t="s">
        <v>1014</v>
      </c>
    </row>
    <row r="10" spans="1:7">
      <c r="A10" s="417" t="s">
        <v>987</v>
      </c>
      <c r="B10" s="411" t="s">
        <v>54</v>
      </c>
      <c r="C10" s="214" t="s">
        <v>1014</v>
      </c>
      <c r="D10" s="214" t="s">
        <v>1014</v>
      </c>
      <c r="E10" s="214" t="s">
        <v>1014</v>
      </c>
      <c r="F10" s="214" t="s">
        <v>1014</v>
      </c>
      <c r="G10" s="214" t="s">
        <v>1014</v>
      </c>
    </row>
    <row r="11" spans="1:7">
      <c r="A11" s="417" t="s">
        <v>988</v>
      </c>
      <c r="B11" s="411" t="s">
        <v>885</v>
      </c>
      <c r="C11" s="214" t="s">
        <v>1014</v>
      </c>
      <c r="D11" s="214" t="s">
        <v>1014</v>
      </c>
      <c r="E11" s="214" t="s">
        <v>1014</v>
      </c>
      <c r="F11" s="214" t="s">
        <v>1014</v>
      </c>
      <c r="G11" s="214" t="s">
        <v>1014</v>
      </c>
    </row>
    <row r="12" spans="1:7">
      <c r="A12" s="417" t="s">
        <v>56</v>
      </c>
      <c r="B12" s="411" t="s">
        <v>887</v>
      </c>
      <c r="C12" s="214" t="s">
        <v>1014</v>
      </c>
      <c r="D12" s="214" t="s">
        <v>1014</v>
      </c>
      <c r="E12" s="214" t="s">
        <v>1014</v>
      </c>
      <c r="F12" s="214" t="s">
        <v>1014</v>
      </c>
      <c r="G12" s="214" t="s">
        <v>1014</v>
      </c>
    </row>
    <row r="13" spans="1:7">
      <c r="A13" s="417" t="s">
        <v>58</v>
      </c>
      <c r="B13" s="411" t="s">
        <v>889</v>
      </c>
      <c r="C13" s="214" t="s">
        <v>1014</v>
      </c>
      <c r="D13" s="214" t="s">
        <v>1014</v>
      </c>
      <c r="E13" s="214" t="s">
        <v>1014</v>
      </c>
      <c r="F13" s="214" t="s">
        <v>1014</v>
      </c>
      <c r="G13" s="214" t="s">
        <v>1014</v>
      </c>
    </row>
    <row r="14" spans="1:7">
      <c r="A14" s="417" t="s">
        <v>62</v>
      </c>
      <c r="B14" s="411" t="s">
        <v>949</v>
      </c>
      <c r="C14" s="214">
        <v>3685</v>
      </c>
      <c r="D14" s="214" t="s">
        <v>1014</v>
      </c>
      <c r="E14" s="214" t="s">
        <v>1014</v>
      </c>
      <c r="F14" s="214" t="s">
        <v>1014</v>
      </c>
      <c r="G14" s="214" t="s">
        <v>1014</v>
      </c>
    </row>
    <row r="15" spans="1:7" ht="36">
      <c r="A15" s="417">
        <v>2</v>
      </c>
      <c r="B15" s="411" t="s">
        <v>950</v>
      </c>
      <c r="C15" s="214" t="s">
        <v>1014</v>
      </c>
      <c r="D15" s="214" t="s">
        <v>1014</v>
      </c>
      <c r="E15" s="214" t="s">
        <v>1014</v>
      </c>
      <c r="F15" s="214" t="s">
        <v>1014</v>
      </c>
      <c r="G15" s="214" t="s">
        <v>1014</v>
      </c>
    </row>
    <row r="16" spans="1:7">
      <c r="A16" s="417" t="s">
        <v>989</v>
      </c>
      <c r="B16" s="411" t="s">
        <v>54</v>
      </c>
      <c r="C16" s="214" t="s">
        <v>1014</v>
      </c>
      <c r="D16" s="214" t="s">
        <v>1014</v>
      </c>
      <c r="E16" s="214" t="s">
        <v>1014</v>
      </c>
      <c r="F16" s="214" t="s">
        <v>1014</v>
      </c>
      <c r="G16" s="214" t="s">
        <v>1014</v>
      </c>
    </row>
    <row r="17" spans="1:7">
      <c r="A17" s="417" t="s">
        <v>990</v>
      </c>
      <c r="B17" s="411" t="s">
        <v>885</v>
      </c>
      <c r="C17" s="214" t="s">
        <v>1014</v>
      </c>
      <c r="D17" s="214" t="s">
        <v>1014</v>
      </c>
      <c r="E17" s="214" t="s">
        <v>1014</v>
      </c>
      <c r="F17" s="214" t="s">
        <v>1014</v>
      </c>
      <c r="G17" s="214" t="s">
        <v>1014</v>
      </c>
    </row>
    <row r="18" spans="1:7">
      <c r="A18" s="417" t="s">
        <v>65</v>
      </c>
      <c r="B18" s="411" t="s">
        <v>887</v>
      </c>
      <c r="C18" s="214" t="s">
        <v>1014</v>
      </c>
      <c r="D18" s="214" t="s">
        <v>1014</v>
      </c>
      <c r="E18" s="214" t="s">
        <v>1014</v>
      </c>
      <c r="F18" s="214" t="s">
        <v>1014</v>
      </c>
      <c r="G18" s="214" t="s">
        <v>1014</v>
      </c>
    </row>
    <row r="19" spans="1:7">
      <c r="A19" s="417" t="s">
        <v>67</v>
      </c>
      <c r="B19" s="411" t="s">
        <v>889</v>
      </c>
      <c r="C19" s="214" t="s">
        <v>1014</v>
      </c>
      <c r="D19" s="214" t="s">
        <v>1014</v>
      </c>
      <c r="E19" s="214" t="s">
        <v>1014</v>
      </c>
      <c r="F19" s="214" t="s">
        <v>1014</v>
      </c>
      <c r="G19" s="214" t="s">
        <v>1014</v>
      </c>
    </row>
    <row r="20" spans="1:7">
      <c r="A20" s="417" t="s">
        <v>68</v>
      </c>
      <c r="B20" s="411" t="s">
        <v>949</v>
      </c>
      <c r="C20" s="214" t="s">
        <v>1014</v>
      </c>
      <c r="D20" s="214" t="s">
        <v>1014</v>
      </c>
      <c r="E20" s="214" t="s">
        <v>1014</v>
      </c>
      <c r="F20" s="214" t="s">
        <v>1014</v>
      </c>
      <c r="G20" s="214" t="s">
        <v>1014</v>
      </c>
    </row>
    <row r="21" spans="1:7">
      <c r="A21" s="417">
        <v>3</v>
      </c>
      <c r="B21" s="411" t="s">
        <v>951</v>
      </c>
      <c r="C21" s="214" t="s">
        <v>1014</v>
      </c>
      <c r="D21" s="214" t="s">
        <v>1014</v>
      </c>
      <c r="E21" s="214" t="s">
        <v>1014</v>
      </c>
      <c r="F21" s="214" t="s">
        <v>1014</v>
      </c>
      <c r="G21" s="214" t="s">
        <v>1014</v>
      </c>
    </row>
    <row r="22" spans="1:7">
      <c r="A22" s="417" t="s">
        <v>46</v>
      </c>
      <c r="B22" s="411" t="s">
        <v>884</v>
      </c>
      <c r="C22" s="214" t="s">
        <v>1014</v>
      </c>
      <c r="D22" s="214" t="s">
        <v>1014</v>
      </c>
      <c r="E22" s="214" t="s">
        <v>1014</v>
      </c>
      <c r="F22" s="214" t="s">
        <v>1014</v>
      </c>
      <c r="G22" s="214" t="s">
        <v>1014</v>
      </c>
    </row>
    <row r="23" spans="1:7">
      <c r="A23" s="417" t="s">
        <v>48</v>
      </c>
      <c r="B23" s="411" t="s">
        <v>885</v>
      </c>
      <c r="C23" s="214" t="s">
        <v>1014</v>
      </c>
      <c r="D23" s="214" t="s">
        <v>1014</v>
      </c>
      <c r="E23" s="214" t="s">
        <v>1014</v>
      </c>
      <c r="F23" s="214" t="s">
        <v>1014</v>
      </c>
      <c r="G23" s="214" t="s">
        <v>1014</v>
      </c>
    </row>
    <row r="24" spans="1:7">
      <c r="A24" s="417" t="s">
        <v>121</v>
      </c>
      <c r="B24" s="411" t="s">
        <v>887</v>
      </c>
      <c r="C24" s="214" t="s">
        <v>1014</v>
      </c>
      <c r="D24" s="214" t="s">
        <v>1014</v>
      </c>
      <c r="E24" s="214" t="s">
        <v>1014</v>
      </c>
      <c r="F24" s="214" t="s">
        <v>1014</v>
      </c>
      <c r="G24" s="214" t="s">
        <v>1014</v>
      </c>
    </row>
    <row r="25" spans="1:7">
      <c r="A25" s="417" t="s">
        <v>122</v>
      </c>
      <c r="B25" s="411" t="s">
        <v>889</v>
      </c>
      <c r="C25" s="214" t="s">
        <v>1014</v>
      </c>
      <c r="D25" s="214" t="s">
        <v>1014</v>
      </c>
      <c r="E25" s="214" t="s">
        <v>1014</v>
      </c>
      <c r="F25" s="214" t="s">
        <v>1014</v>
      </c>
      <c r="G25" s="214" t="s">
        <v>1014</v>
      </c>
    </row>
    <row r="26" spans="1:7" ht="24">
      <c r="A26" s="417" t="s">
        <v>123</v>
      </c>
      <c r="B26" s="411" t="s">
        <v>952</v>
      </c>
      <c r="C26" s="214" t="s">
        <v>1014</v>
      </c>
      <c r="D26" s="214" t="s">
        <v>1014</v>
      </c>
      <c r="E26" s="214" t="s">
        <v>1014</v>
      </c>
      <c r="F26" s="214" t="s">
        <v>1014</v>
      </c>
      <c r="G26" s="214" t="s">
        <v>1014</v>
      </c>
    </row>
    <row r="27" spans="1:7">
      <c r="A27" s="417">
        <v>4</v>
      </c>
      <c r="B27" s="411" t="s">
        <v>890</v>
      </c>
      <c r="C27" s="214" t="s">
        <v>1014</v>
      </c>
      <c r="D27" s="214" t="s">
        <v>1014</v>
      </c>
      <c r="E27" s="214" t="s">
        <v>1014</v>
      </c>
      <c r="F27" s="214" t="s">
        <v>1014</v>
      </c>
      <c r="G27" s="214" t="s">
        <v>1014</v>
      </c>
    </row>
    <row r="28" spans="1:7" ht="24">
      <c r="A28" s="417" t="s">
        <v>208</v>
      </c>
      <c r="B28" s="411" t="s">
        <v>953</v>
      </c>
      <c r="C28" s="214" t="s">
        <v>1014</v>
      </c>
      <c r="D28" s="214" t="s">
        <v>1014</v>
      </c>
      <c r="E28" s="214" t="s">
        <v>1014</v>
      </c>
      <c r="F28" s="214" t="s">
        <v>1014</v>
      </c>
      <c r="G28" s="214" t="s">
        <v>1014</v>
      </c>
    </row>
    <row r="29" spans="1:7" ht="24">
      <c r="A29" s="417" t="s">
        <v>209</v>
      </c>
      <c r="B29" s="411" t="s">
        <v>954</v>
      </c>
      <c r="C29" s="214" t="s">
        <v>1014</v>
      </c>
      <c r="D29" s="214" t="s">
        <v>1014</v>
      </c>
      <c r="E29" s="214" t="s">
        <v>1014</v>
      </c>
      <c r="F29" s="214" t="s">
        <v>1014</v>
      </c>
      <c r="G29" s="214" t="s">
        <v>1014</v>
      </c>
    </row>
    <row r="30" spans="1:7" ht="24">
      <c r="A30" s="417">
        <v>5</v>
      </c>
      <c r="B30" s="411" t="s">
        <v>955</v>
      </c>
      <c r="C30" s="214" t="s">
        <v>1014</v>
      </c>
      <c r="D30" s="214" t="s">
        <v>1014</v>
      </c>
      <c r="E30" s="214" t="s">
        <v>1014</v>
      </c>
      <c r="F30" s="214" t="s">
        <v>1014</v>
      </c>
      <c r="G30" s="214" t="s">
        <v>1014</v>
      </c>
    </row>
    <row r="31" spans="1:7">
      <c r="A31" s="417"/>
      <c r="B31" s="411" t="s">
        <v>901</v>
      </c>
      <c r="C31" s="214" t="s">
        <v>1014</v>
      </c>
      <c r="D31" s="214" t="s">
        <v>1014</v>
      </c>
      <c r="E31" s="214" t="s">
        <v>1014</v>
      </c>
      <c r="F31" s="214" t="s">
        <v>1014</v>
      </c>
      <c r="G31" s="214" t="s">
        <v>1014</v>
      </c>
    </row>
    <row r="32" spans="1:7">
      <c r="A32" s="417">
        <v>6</v>
      </c>
      <c r="B32" s="411" t="s">
        <v>935</v>
      </c>
      <c r="C32" s="214" t="s">
        <v>1014</v>
      </c>
      <c r="D32" s="214" t="s">
        <v>1014</v>
      </c>
      <c r="E32" s="214" t="s">
        <v>1014</v>
      </c>
      <c r="F32" s="214" t="s">
        <v>1014</v>
      </c>
      <c r="G32" s="214" t="s">
        <v>1014</v>
      </c>
    </row>
    <row r="33" spans="1:7" ht="24">
      <c r="A33" s="417" t="s">
        <v>271</v>
      </c>
      <c r="B33" s="411" t="s">
        <v>956</v>
      </c>
      <c r="C33" s="214" t="s">
        <v>1014</v>
      </c>
      <c r="D33" s="214" t="s">
        <v>1014</v>
      </c>
      <c r="E33" s="214" t="s">
        <v>1014</v>
      </c>
      <c r="F33" s="214" t="s">
        <v>1014</v>
      </c>
      <c r="G33" s="214" t="s">
        <v>1014</v>
      </c>
    </row>
    <row r="34" spans="1:7" ht="24">
      <c r="A34" s="417" t="s">
        <v>273</v>
      </c>
      <c r="B34" s="411" t="s">
        <v>957</v>
      </c>
      <c r="C34" s="214" t="s">
        <v>1014</v>
      </c>
      <c r="D34" s="214" t="s">
        <v>1014</v>
      </c>
      <c r="E34" s="214" t="s">
        <v>1014</v>
      </c>
      <c r="F34" s="214" t="s">
        <v>1014</v>
      </c>
      <c r="G34" s="214" t="s">
        <v>1014</v>
      </c>
    </row>
    <row r="35" spans="1:7" ht="24">
      <c r="A35" s="417">
        <v>7</v>
      </c>
      <c r="B35" s="411" t="s">
        <v>958</v>
      </c>
      <c r="C35" s="214" t="s">
        <v>1014</v>
      </c>
      <c r="D35" s="214" t="s">
        <v>1014</v>
      </c>
      <c r="E35" s="214" t="s">
        <v>1014</v>
      </c>
      <c r="F35" s="214" t="s">
        <v>1014</v>
      </c>
      <c r="G35" s="214" t="s">
        <v>1014</v>
      </c>
    </row>
    <row r="36" spans="1:7">
      <c r="A36" s="5"/>
      <c r="B36" s="5"/>
      <c r="C36" s="5"/>
      <c r="D36" s="5"/>
      <c r="E36" s="5"/>
      <c r="F36" s="5"/>
      <c r="G36" s="5"/>
    </row>
    <row r="37" spans="1:7">
      <c r="A37" s="5"/>
      <c r="B37" s="5"/>
      <c r="C37" s="5"/>
      <c r="D37" s="5"/>
      <c r="E37" s="5"/>
      <c r="F37" s="5"/>
      <c r="G37" s="5"/>
    </row>
    <row r="48" spans="1:7">
      <c r="E48" s="41"/>
      <c r="F48" s="41"/>
    </row>
    <row r="103" spans="1:1">
      <c r="A103" s="141" t="s">
        <v>1005</v>
      </c>
    </row>
    <row r="198" spans="4:4">
      <c r="D198" s="50"/>
    </row>
  </sheetData>
  <sheetProtection selectLockedCells="1" selectUnlockedCells="1"/>
  <mergeCells count="9">
    <mergeCell ref="E5:E6"/>
    <mergeCell ref="A2:G2"/>
    <mergeCell ref="A4:A6"/>
    <mergeCell ref="B4:B6"/>
    <mergeCell ref="C4:E4"/>
    <mergeCell ref="F4:F6"/>
    <mergeCell ref="G4:G6"/>
    <mergeCell ref="C5:C6"/>
    <mergeCell ref="D5:D6"/>
  </mergeCells>
  <phoneticPr fontId="59" type="noConversion"/>
  <pageMargins left="0.59" right="0.15748031496062992" top="0.19685039370078741" bottom="0.27559055118110237" header="0.15748031496062992" footer="0.19685039370078741"/>
  <pageSetup paperSize="9" scale="90" firstPageNumber="0" orientation="portrait" horizontalDpi="300" verticalDpi="300" r:id="rId1"/>
  <headerFooter alignWithMargins="0"/>
</worksheet>
</file>

<file path=xl/worksheets/sheet71.xml><?xml version="1.0" encoding="utf-8"?>
<worksheet xmlns="http://schemas.openxmlformats.org/spreadsheetml/2006/main" xmlns:r="http://schemas.openxmlformats.org/officeDocument/2006/relationships">
  <sheetPr>
    <tabColor rgb="FFFFFF00"/>
  </sheetPr>
  <dimension ref="A1:H196"/>
  <sheetViews>
    <sheetView zoomScaleNormal="70" workbookViewId="0">
      <selection activeCell="E11" sqref="E11"/>
    </sheetView>
  </sheetViews>
  <sheetFormatPr defaultColWidth="10.75" defaultRowHeight="12.75"/>
  <cols>
    <col min="1" max="1" width="6.25" style="1" customWidth="1"/>
    <col min="2" max="2" width="45" style="1" customWidth="1"/>
    <col min="3" max="3" width="14.875" style="1" customWidth="1"/>
    <col min="4" max="5" width="11" style="1" customWidth="1"/>
    <col min="6" max="6" width="18.5" style="1" customWidth="1"/>
    <col min="7" max="8" width="11" style="1" customWidth="1"/>
    <col min="9" max="16384" width="10.75" style="1"/>
  </cols>
  <sheetData>
    <row r="1" spans="1:8">
      <c r="A1" s="5"/>
      <c r="B1" s="5"/>
      <c r="C1" s="5"/>
      <c r="D1" s="5"/>
      <c r="E1" s="5"/>
      <c r="F1" s="5"/>
      <c r="G1" s="5"/>
      <c r="H1" s="5"/>
    </row>
    <row r="2" spans="1:8" ht="32.25" customHeight="1">
      <c r="A2" s="583" t="s">
        <v>863</v>
      </c>
      <c r="B2" s="583"/>
      <c r="C2" s="583"/>
      <c r="D2" s="583"/>
      <c r="E2" s="583"/>
      <c r="F2" s="583"/>
      <c r="G2" s="583"/>
      <c r="H2" s="583"/>
    </row>
    <row r="3" spans="1:8">
      <c r="A3" s="5"/>
      <c r="B3" s="5"/>
      <c r="C3" s="5"/>
      <c r="D3" s="5"/>
      <c r="E3" s="5"/>
      <c r="F3" s="5"/>
      <c r="G3" s="5"/>
      <c r="H3" s="5"/>
    </row>
    <row r="4" spans="1:8" ht="12.75" customHeight="1">
      <c r="A4" s="533" t="s">
        <v>864</v>
      </c>
      <c r="B4" s="533"/>
      <c r="C4" s="533"/>
      <c r="D4" s="533"/>
      <c r="E4" s="533"/>
      <c r="F4" s="533"/>
      <c r="G4" s="533"/>
      <c r="H4" s="533"/>
    </row>
    <row r="5" spans="1:8">
      <c r="A5" s="5"/>
      <c r="B5" s="5"/>
      <c r="C5" s="5"/>
      <c r="D5" s="5"/>
      <c r="E5" s="5"/>
      <c r="F5" s="5"/>
      <c r="G5" s="5"/>
      <c r="H5" s="21" t="s">
        <v>1008</v>
      </c>
    </row>
    <row r="6" spans="1:8" ht="47.25" customHeight="1">
      <c r="A6" s="584" t="s">
        <v>42</v>
      </c>
      <c r="B6" s="584" t="s">
        <v>1070</v>
      </c>
      <c r="C6" s="584" t="s">
        <v>959</v>
      </c>
      <c r="D6" s="584" t="s">
        <v>960</v>
      </c>
      <c r="E6" s="584" t="s">
        <v>961</v>
      </c>
      <c r="F6" s="584"/>
      <c r="G6" s="585" t="s">
        <v>962</v>
      </c>
      <c r="H6" s="545" t="s">
        <v>69</v>
      </c>
    </row>
    <row r="7" spans="1:8" ht="78" customHeight="1">
      <c r="A7" s="584"/>
      <c r="B7" s="584"/>
      <c r="C7" s="584"/>
      <c r="D7" s="584"/>
      <c r="E7" s="214" t="s">
        <v>963</v>
      </c>
      <c r="F7" s="214" t="s">
        <v>964</v>
      </c>
      <c r="G7" s="585"/>
      <c r="H7" s="545"/>
    </row>
    <row r="8" spans="1:8" ht="15" customHeight="1">
      <c r="A8" s="214">
        <v>1</v>
      </c>
      <c r="B8" s="214">
        <v>2</v>
      </c>
      <c r="C8" s="472">
        <v>3</v>
      </c>
      <c r="D8" s="472">
        <v>4</v>
      </c>
      <c r="E8" s="472">
        <v>5</v>
      </c>
      <c r="F8" s="472">
        <v>6</v>
      </c>
      <c r="G8" s="473">
        <v>7</v>
      </c>
      <c r="H8" s="474">
        <v>8</v>
      </c>
    </row>
    <row r="9" spans="1:8" ht="15" customHeight="1">
      <c r="A9" s="475"/>
      <c r="B9" s="419" t="s">
        <v>285</v>
      </c>
      <c r="C9" s="480"/>
      <c r="D9" s="480"/>
      <c r="E9" s="480"/>
      <c r="F9" s="480"/>
      <c r="G9" s="480"/>
      <c r="H9" s="480"/>
    </row>
    <row r="10" spans="1:8" ht="15" customHeight="1">
      <c r="A10" s="417">
        <v>1</v>
      </c>
      <c r="B10" s="476" t="s">
        <v>991</v>
      </c>
      <c r="C10" s="481">
        <f>H10</f>
        <v>891438</v>
      </c>
      <c r="D10" s="482">
        <v>0</v>
      </c>
      <c r="E10" s="482">
        <v>0</v>
      </c>
      <c r="F10" s="482">
        <v>0</v>
      </c>
      <c r="G10" s="482">
        <v>0</v>
      </c>
      <c r="H10" s="481">
        <v>891438</v>
      </c>
    </row>
    <row r="11" spans="1:8" ht="15" customHeight="1">
      <c r="A11" s="417">
        <v>2</v>
      </c>
      <c r="B11" s="476" t="s">
        <v>288</v>
      </c>
      <c r="C11" s="482">
        <v>0</v>
      </c>
      <c r="D11" s="482">
        <v>0</v>
      </c>
      <c r="E11" s="481">
        <v>3685</v>
      </c>
      <c r="F11" s="482">
        <v>0</v>
      </c>
      <c r="G11" s="482">
        <v>0</v>
      </c>
      <c r="H11" s="481">
        <v>3685</v>
      </c>
    </row>
    <row r="12" spans="1:8" ht="30" customHeight="1">
      <c r="A12" s="417">
        <v>3</v>
      </c>
      <c r="B12" s="476" t="s">
        <v>1013</v>
      </c>
      <c r="C12" s="482">
        <f t="shared" ref="C12:C34" si="0">H12</f>
        <v>0</v>
      </c>
      <c r="D12" s="482">
        <v>0</v>
      </c>
      <c r="E12" s="482">
        <v>0</v>
      </c>
      <c r="F12" s="482">
        <v>0</v>
      </c>
      <c r="G12" s="482">
        <v>0</v>
      </c>
      <c r="H12" s="482">
        <v>0</v>
      </c>
    </row>
    <row r="13" spans="1:8" ht="15" customHeight="1">
      <c r="A13" s="417">
        <v>4</v>
      </c>
      <c r="B13" s="476" t="s">
        <v>537</v>
      </c>
      <c r="C13" s="482">
        <f t="shared" si="0"/>
        <v>0</v>
      </c>
      <c r="D13" s="482">
        <v>0</v>
      </c>
      <c r="E13" s="482">
        <v>0</v>
      </c>
      <c r="F13" s="482">
        <v>0</v>
      </c>
      <c r="G13" s="482">
        <v>0</v>
      </c>
      <c r="H13" s="482">
        <v>0</v>
      </c>
    </row>
    <row r="14" spans="1:8" ht="15" customHeight="1">
      <c r="A14" s="417" t="s">
        <v>208</v>
      </c>
      <c r="B14" s="476" t="s">
        <v>538</v>
      </c>
      <c r="C14" s="482">
        <f t="shared" si="0"/>
        <v>0</v>
      </c>
      <c r="D14" s="482">
        <v>0</v>
      </c>
      <c r="E14" s="482">
        <v>0</v>
      </c>
      <c r="F14" s="482">
        <v>0</v>
      </c>
      <c r="G14" s="482">
        <v>0</v>
      </c>
      <c r="H14" s="482">
        <v>0</v>
      </c>
    </row>
    <row r="15" spans="1:8" ht="26.25" customHeight="1">
      <c r="A15" s="417" t="s">
        <v>209</v>
      </c>
      <c r="B15" s="476" t="s">
        <v>539</v>
      </c>
      <c r="C15" s="482">
        <f t="shared" si="0"/>
        <v>0</v>
      </c>
      <c r="D15" s="482">
        <v>0</v>
      </c>
      <c r="E15" s="482">
        <v>0</v>
      </c>
      <c r="F15" s="482">
        <v>0</v>
      </c>
      <c r="G15" s="482">
        <v>0</v>
      </c>
      <c r="H15" s="482">
        <v>0</v>
      </c>
    </row>
    <row r="16" spans="1:8" ht="15" customHeight="1">
      <c r="A16" s="417" t="s">
        <v>886</v>
      </c>
      <c r="B16" s="476" t="s">
        <v>540</v>
      </c>
      <c r="C16" s="482">
        <f t="shared" si="0"/>
        <v>0</v>
      </c>
      <c r="D16" s="482">
        <v>0</v>
      </c>
      <c r="E16" s="482">
        <v>0</v>
      </c>
      <c r="F16" s="482">
        <v>0</v>
      </c>
      <c r="G16" s="482">
        <v>0</v>
      </c>
      <c r="H16" s="482">
        <v>0</v>
      </c>
    </row>
    <row r="17" spans="1:8" ht="15" customHeight="1">
      <c r="A17" s="478">
        <v>5</v>
      </c>
      <c r="B17" s="476" t="s">
        <v>876</v>
      </c>
      <c r="C17" s="481">
        <f t="shared" si="0"/>
        <v>1206921</v>
      </c>
      <c r="D17" s="482">
        <v>0</v>
      </c>
      <c r="E17" s="482">
        <v>0</v>
      </c>
      <c r="F17" s="482">
        <v>0</v>
      </c>
      <c r="G17" s="482">
        <v>0</v>
      </c>
      <c r="H17" s="481">
        <v>1206921</v>
      </c>
    </row>
    <row r="18" spans="1:8" ht="30" customHeight="1">
      <c r="A18" s="478" t="s">
        <v>266</v>
      </c>
      <c r="B18" s="476" t="s">
        <v>877</v>
      </c>
      <c r="C18" s="480">
        <f t="shared" si="0"/>
        <v>0</v>
      </c>
      <c r="D18" s="482">
        <v>0</v>
      </c>
      <c r="E18" s="482">
        <v>0</v>
      </c>
      <c r="F18" s="482">
        <v>0</v>
      </c>
      <c r="G18" s="482">
        <v>0</v>
      </c>
      <c r="H18" s="482">
        <v>0</v>
      </c>
    </row>
    <row r="19" spans="1:8" ht="15" customHeight="1">
      <c r="A19" s="478" t="s">
        <v>268</v>
      </c>
      <c r="B19" s="476" t="s">
        <v>878</v>
      </c>
      <c r="C19" s="481">
        <f t="shared" si="0"/>
        <v>344128.10188999993</v>
      </c>
      <c r="D19" s="482">
        <v>0</v>
      </c>
      <c r="E19" s="482">
        <v>0</v>
      </c>
      <c r="F19" s="482">
        <v>0</v>
      </c>
      <c r="G19" s="482">
        <v>0</v>
      </c>
      <c r="H19" s="481">
        <v>344128.10188999993</v>
      </c>
    </row>
    <row r="20" spans="1:8" ht="15" customHeight="1">
      <c r="A20" s="478" t="s">
        <v>892</v>
      </c>
      <c r="B20" s="476" t="s">
        <v>879</v>
      </c>
      <c r="C20" s="482">
        <f t="shared" si="0"/>
        <v>0</v>
      </c>
      <c r="D20" s="482">
        <v>0</v>
      </c>
      <c r="E20" s="482">
        <v>0</v>
      </c>
      <c r="F20" s="482">
        <v>0</v>
      </c>
      <c r="G20" s="482">
        <v>0</v>
      </c>
      <c r="H20" s="482">
        <v>0</v>
      </c>
    </row>
    <row r="21" spans="1:8" ht="15" customHeight="1">
      <c r="A21" s="478" t="s">
        <v>894</v>
      </c>
      <c r="B21" s="476" t="s">
        <v>880</v>
      </c>
      <c r="C21" s="481">
        <f t="shared" si="0"/>
        <v>40960.610919999897</v>
      </c>
      <c r="D21" s="482">
        <v>0</v>
      </c>
      <c r="E21" s="482">
        <v>0</v>
      </c>
      <c r="F21" s="482">
        <v>0</v>
      </c>
      <c r="G21" s="482">
        <v>0</v>
      </c>
      <c r="H21" s="481">
        <v>40960.610919999897</v>
      </c>
    </row>
    <row r="22" spans="1:8" ht="15" customHeight="1">
      <c r="A22" s="478" t="s">
        <v>896</v>
      </c>
      <c r="B22" s="476" t="s">
        <v>881</v>
      </c>
      <c r="C22" s="481">
        <f t="shared" si="0"/>
        <v>89807.678070000053</v>
      </c>
      <c r="D22" s="482">
        <v>0</v>
      </c>
      <c r="E22" s="482">
        <v>0</v>
      </c>
      <c r="F22" s="482">
        <v>0</v>
      </c>
      <c r="G22" s="482">
        <v>0</v>
      </c>
      <c r="H22" s="481">
        <v>89807.678070000053</v>
      </c>
    </row>
    <row r="23" spans="1:8" ht="15" customHeight="1">
      <c r="A23" s="478" t="s">
        <v>898</v>
      </c>
      <c r="B23" s="476" t="s">
        <v>882</v>
      </c>
      <c r="C23" s="481">
        <f t="shared" si="0"/>
        <v>268099.33099999977</v>
      </c>
      <c r="D23" s="482">
        <v>0</v>
      </c>
      <c r="E23" s="482">
        <v>0</v>
      </c>
      <c r="F23" s="482">
        <v>0</v>
      </c>
      <c r="G23" s="482">
        <v>0</v>
      </c>
      <c r="H23" s="481">
        <v>268099.33099999977</v>
      </c>
    </row>
    <row r="24" spans="1:8" ht="15" customHeight="1">
      <c r="A24" s="478" t="s">
        <v>965</v>
      </c>
      <c r="B24" s="476" t="s">
        <v>118</v>
      </c>
      <c r="C24" s="481">
        <f t="shared" si="0"/>
        <v>463925</v>
      </c>
      <c r="D24" s="482">
        <v>0</v>
      </c>
      <c r="E24" s="482">
        <v>0</v>
      </c>
      <c r="F24" s="482">
        <v>0</v>
      </c>
      <c r="G24" s="482">
        <v>0</v>
      </c>
      <c r="H24" s="481">
        <v>463925</v>
      </c>
    </row>
    <row r="25" spans="1:8" ht="15" customHeight="1">
      <c r="A25" s="478">
        <v>6</v>
      </c>
      <c r="B25" s="476" t="s">
        <v>966</v>
      </c>
      <c r="C25" s="482">
        <f t="shared" si="0"/>
        <v>0</v>
      </c>
      <c r="D25" s="482">
        <v>0</v>
      </c>
      <c r="E25" s="482">
        <v>0</v>
      </c>
      <c r="F25" s="482">
        <v>0</v>
      </c>
      <c r="G25" s="482">
        <v>0</v>
      </c>
      <c r="H25" s="482">
        <v>0</v>
      </c>
    </row>
    <row r="26" spans="1:8" ht="15" customHeight="1">
      <c r="A26" s="478">
        <v>7</v>
      </c>
      <c r="B26" s="415" t="s">
        <v>291</v>
      </c>
      <c r="C26" s="482">
        <f t="shared" si="0"/>
        <v>0</v>
      </c>
      <c r="D26" s="482">
        <v>0</v>
      </c>
      <c r="E26" s="482">
        <v>0</v>
      </c>
      <c r="F26" s="482">
        <v>0</v>
      </c>
      <c r="G26" s="482">
        <v>0</v>
      </c>
      <c r="H26" s="482">
        <v>0</v>
      </c>
    </row>
    <row r="27" spans="1:8" ht="15" customHeight="1">
      <c r="A27" s="478">
        <v>8</v>
      </c>
      <c r="B27" s="415" t="s">
        <v>890</v>
      </c>
      <c r="C27" s="481">
        <f t="shared" si="0"/>
        <v>9826.7354400000004</v>
      </c>
      <c r="D27" s="482">
        <v>0</v>
      </c>
      <c r="E27" s="482">
        <v>0</v>
      </c>
      <c r="F27" s="482">
        <v>0</v>
      </c>
      <c r="G27" s="482">
        <v>0</v>
      </c>
      <c r="H27" s="481">
        <v>9826.7354400000004</v>
      </c>
    </row>
    <row r="28" spans="1:8" ht="18.75" customHeight="1">
      <c r="A28" s="478" t="s">
        <v>912</v>
      </c>
      <c r="B28" s="421" t="s">
        <v>772</v>
      </c>
      <c r="C28" s="481">
        <f t="shared" si="0"/>
        <v>4653</v>
      </c>
      <c r="D28" s="482">
        <v>0</v>
      </c>
      <c r="E28" s="482">
        <v>0</v>
      </c>
      <c r="F28" s="482">
        <v>0</v>
      </c>
      <c r="G28" s="482">
        <v>0</v>
      </c>
      <c r="H28" s="481">
        <v>4653</v>
      </c>
    </row>
    <row r="29" spans="1:8" ht="15" customHeight="1">
      <c r="A29" s="478" t="s">
        <v>914</v>
      </c>
      <c r="B29" s="415" t="s">
        <v>891</v>
      </c>
      <c r="C29" s="482">
        <f t="shared" si="0"/>
        <v>0</v>
      </c>
      <c r="D29" s="482">
        <v>0</v>
      </c>
      <c r="E29" s="482">
        <v>0</v>
      </c>
      <c r="F29" s="482">
        <v>0</v>
      </c>
      <c r="G29" s="482">
        <v>0</v>
      </c>
      <c r="H29" s="482">
        <v>0</v>
      </c>
    </row>
    <row r="30" spans="1:8" ht="17.25" customHeight="1">
      <c r="A30" s="478" t="s">
        <v>916</v>
      </c>
      <c r="B30" s="415" t="s">
        <v>893</v>
      </c>
      <c r="C30" s="481">
        <f t="shared" si="0"/>
        <v>3488</v>
      </c>
      <c r="D30" s="482">
        <v>0</v>
      </c>
      <c r="E30" s="482">
        <v>0</v>
      </c>
      <c r="F30" s="482">
        <v>0</v>
      </c>
      <c r="G30" s="482">
        <v>0</v>
      </c>
      <c r="H30" s="481">
        <v>3488</v>
      </c>
    </row>
    <row r="31" spans="1:8" ht="15" customHeight="1">
      <c r="A31" s="478" t="s">
        <v>967</v>
      </c>
      <c r="B31" s="415" t="s">
        <v>895</v>
      </c>
      <c r="C31" s="482">
        <f t="shared" si="0"/>
        <v>0</v>
      </c>
      <c r="D31" s="482">
        <v>0</v>
      </c>
      <c r="E31" s="482">
        <v>0</v>
      </c>
      <c r="F31" s="482">
        <v>0</v>
      </c>
      <c r="G31" s="482">
        <v>0</v>
      </c>
      <c r="H31" s="482">
        <v>0</v>
      </c>
    </row>
    <row r="32" spans="1:8" ht="15" customHeight="1">
      <c r="A32" s="478" t="s">
        <v>968</v>
      </c>
      <c r="B32" s="415" t="s">
        <v>897</v>
      </c>
      <c r="C32" s="481">
        <f t="shared" si="0"/>
        <v>1327</v>
      </c>
      <c r="D32" s="482">
        <v>0</v>
      </c>
      <c r="E32" s="482">
        <v>0</v>
      </c>
      <c r="F32" s="482">
        <v>0</v>
      </c>
      <c r="G32" s="482">
        <v>0</v>
      </c>
      <c r="H32" s="481">
        <v>1327</v>
      </c>
    </row>
    <row r="33" spans="1:8" ht="15" customHeight="1">
      <c r="A33" s="478" t="s">
        <v>969</v>
      </c>
      <c r="B33" s="415" t="s">
        <v>899</v>
      </c>
      <c r="C33" s="481">
        <f t="shared" si="0"/>
        <v>359</v>
      </c>
      <c r="D33" s="482">
        <v>0</v>
      </c>
      <c r="E33" s="482">
        <v>0</v>
      </c>
      <c r="F33" s="482">
        <v>0</v>
      </c>
      <c r="G33" s="482">
        <v>0</v>
      </c>
      <c r="H33" s="481">
        <v>359</v>
      </c>
    </row>
    <row r="34" spans="1:8" ht="15" customHeight="1">
      <c r="A34" s="478">
        <v>9</v>
      </c>
      <c r="B34" s="415" t="s">
        <v>449</v>
      </c>
      <c r="C34" s="481">
        <f t="shared" si="0"/>
        <v>2111870.73544</v>
      </c>
      <c r="D34" s="482">
        <v>0</v>
      </c>
      <c r="E34" s="482">
        <v>0</v>
      </c>
      <c r="F34" s="482">
        <v>0</v>
      </c>
      <c r="G34" s="482">
        <v>0</v>
      </c>
      <c r="H34" s="481">
        <f>H10+H11+H17+H27</f>
        <v>2111870.73544</v>
      </c>
    </row>
    <row r="35" spans="1:8">
      <c r="A35" s="479"/>
      <c r="B35" s="479"/>
      <c r="C35" s="479"/>
      <c r="D35" s="479"/>
      <c r="E35" s="479"/>
      <c r="F35" s="479"/>
      <c r="G35" s="479"/>
      <c r="H35" s="479"/>
    </row>
    <row r="36" spans="1:8">
      <c r="A36" s="9"/>
      <c r="B36" s="9"/>
      <c r="C36" s="9"/>
      <c r="D36" s="9"/>
      <c r="E36" s="9"/>
      <c r="F36" s="9"/>
      <c r="G36" s="9"/>
      <c r="H36" s="9"/>
    </row>
    <row r="37" spans="1:8">
      <c r="A37" s="9"/>
      <c r="B37" s="9"/>
      <c r="C37" s="9"/>
      <c r="D37" s="9"/>
      <c r="E37" s="9"/>
      <c r="F37" s="9"/>
      <c r="G37" s="9"/>
      <c r="H37" s="9"/>
    </row>
    <row r="38" spans="1:8">
      <c r="A38" s="9"/>
      <c r="B38" s="9"/>
      <c r="C38" s="9"/>
      <c r="D38" s="9"/>
      <c r="E38" s="9"/>
      <c r="F38" s="9"/>
      <c r="G38" s="9"/>
      <c r="H38" s="9"/>
    </row>
    <row r="101" spans="1:1">
      <c r="A101" s="141" t="s">
        <v>1005</v>
      </c>
    </row>
    <row r="196" spans="4:4">
      <c r="D196" s="50"/>
    </row>
  </sheetData>
  <sheetProtection selectLockedCells="1" selectUnlockedCells="1"/>
  <mergeCells count="9">
    <mergeCell ref="A2:H2"/>
    <mergeCell ref="A4:H4"/>
    <mergeCell ref="A6:A7"/>
    <mergeCell ref="B6:B7"/>
    <mergeCell ref="C6:C7"/>
    <mergeCell ref="D6:D7"/>
    <mergeCell ref="E6:F6"/>
    <mergeCell ref="G6:G7"/>
    <mergeCell ref="H6:H7"/>
  </mergeCells>
  <phoneticPr fontId="59" type="noConversion"/>
  <pageMargins left="0.39370078740157483" right="0.15748031496062992" top="1.36" bottom="0.27559055118110237" header="0.19685039370078741" footer="0.19685039370078741"/>
  <pageSetup paperSize="9" scale="75" firstPageNumber="0" orientation="landscape" horizontalDpi="300" verticalDpi="300" r:id="rId1"/>
  <headerFooter alignWithMargins="0"/>
</worksheet>
</file>

<file path=xl/worksheets/sheet72.xml><?xml version="1.0" encoding="utf-8"?>
<worksheet xmlns="http://schemas.openxmlformats.org/spreadsheetml/2006/main" xmlns:r="http://schemas.openxmlformats.org/officeDocument/2006/relationships">
  <sheetPr>
    <tabColor rgb="FFFFFF00"/>
  </sheetPr>
  <dimension ref="A3:H202"/>
  <sheetViews>
    <sheetView zoomScaleNormal="70" workbookViewId="0">
      <selection activeCell="E37" sqref="E37"/>
    </sheetView>
  </sheetViews>
  <sheetFormatPr defaultColWidth="10.75" defaultRowHeight="12.75"/>
  <cols>
    <col min="1" max="1" width="6" style="5" customWidth="1"/>
    <col min="2" max="2" width="34.25" style="5" customWidth="1"/>
    <col min="3" max="3" width="14" style="5" customWidth="1"/>
    <col min="4" max="5" width="11" style="5" customWidth="1"/>
    <col min="6" max="6" width="22" style="5" customWidth="1"/>
    <col min="7" max="7" width="11" style="5" customWidth="1"/>
    <col min="8" max="8" width="13.875" style="5" customWidth="1"/>
    <col min="9" max="16384" width="10.75" style="5"/>
  </cols>
  <sheetData>
    <row r="3" spans="1:8" ht="12.75" customHeight="1">
      <c r="A3" s="533" t="s">
        <v>865</v>
      </c>
      <c r="B3" s="533"/>
      <c r="C3" s="533"/>
      <c r="D3" s="533"/>
      <c r="E3" s="533"/>
      <c r="F3" s="533"/>
      <c r="G3" s="533"/>
    </row>
    <row r="4" spans="1:8" ht="12.75" customHeight="1">
      <c r="A4" s="15"/>
      <c r="B4" s="15"/>
      <c r="C4" s="15"/>
      <c r="D4" s="15"/>
      <c r="E4" s="15"/>
      <c r="F4" s="15"/>
      <c r="G4" s="15"/>
    </row>
    <row r="5" spans="1:8">
      <c r="A5" s="1"/>
      <c r="B5" s="1"/>
      <c r="C5" s="1"/>
      <c r="D5" s="1"/>
      <c r="E5" s="1"/>
      <c r="F5" s="1"/>
      <c r="G5" s="1"/>
      <c r="H5" s="44" t="s">
        <v>1008</v>
      </c>
    </row>
    <row r="6" spans="1:8" ht="46.5" customHeight="1">
      <c r="A6" s="545" t="s">
        <v>42</v>
      </c>
      <c r="B6" s="545" t="s">
        <v>1070</v>
      </c>
      <c r="C6" s="545" t="s">
        <v>959</v>
      </c>
      <c r="D6" s="545" t="s">
        <v>960</v>
      </c>
      <c r="E6" s="545" t="s">
        <v>961</v>
      </c>
      <c r="F6" s="545"/>
      <c r="G6" s="545" t="s">
        <v>962</v>
      </c>
      <c r="H6" s="545" t="s">
        <v>69</v>
      </c>
    </row>
    <row r="7" spans="1:8" ht="40.5" customHeight="1">
      <c r="A7" s="545"/>
      <c r="B7" s="545"/>
      <c r="C7" s="545"/>
      <c r="D7" s="545"/>
      <c r="E7" s="110" t="s">
        <v>963</v>
      </c>
      <c r="F7" s="110" t="s">
        <v>964</v>
      </c>
      <c r="G7" s="545"/>
      <c r="H7" s="545"/>
    </row>
    <row r="8" spans="1:8">
      <c r="A8" s="110">
        <v>1</v>
      </c>
      <c r="B8" s="110">
        <v>2</v>
      </c>
      <c r="C8" s="110">
        <v>3</v>
      </c>
      <c r="D8" s="110">
        <v>4</v>
      </c>
      <c r="E8" s="110">
        <v>5</v>
      </c>
      <c r="F8" s="110">
        <v>6</v>
      </c>
      <c r="G8" s="110">
        <v>7</v>
      </c>
      <c r="H8" s="110">
        <v>8</v>
      </c>
    </row>
    <row r="9" spans="1:8">
      <c r="A9" s="312"/>
      <c r="B9" s="312" t="s">
        <v>285</v>
      </c>
      <c r="C9" s="312"/>
      <c r="D9" s="312"/>
      <c r="E9" s="312"/>
      <c r="F9" s="312"/>
      <c r="G9" s="312"/>
      <c r="H9" s="312"/>
    </row>
    <row r="10" spans="1:8" ht="13.5">
      <c r="A10" s="423">
        <v>1</v>
      </c>
      <c r="B10" s="421" t="s">
        <v>991</v>
      </c>
      <c r="C10" s="477">
        <v>665005.49916999997</v>
      </c>
      <c r="D10" s="477">
        <v>0</v>
      </c>
      <c r="E10" s="477">
        <v>0</v>
      </c>
      <c r="F10" s="477">
        <v>0</v>
      </c>
      <c r="G10" s="477">
        <v>0</v>
      </c>
      <c r="H10" s="477">
        <v>665005.49916999997</v>
      </c>
    </row>
    <row r="11" spans="1:8" ht="13.5">
      <c r="A11" s="423">
        <v>2</v>
      </c>
      <c r="B11" s="421" t="s">
        <v>288</v>
      </c>
      <c r="C11" s="477">
        <v>0</v>
      </c>
      <c r="D11" s="477">
        <v>0</v>
      </c>
      <c r="E11" s="477">
        <v>0</v>
      </c>
      <c r="F11" s="477">
        <v>0</v>
      </c>
      <c r="G11" s="477">
        <v>0</v>
      </c>
      <c r="H11" s="477">
        <v>0</v>
      </c>
    </row>
    <row r="12" spans="1:8" ht="26.25" customHeight="1">
      <c r="A12" s="423">
        <v>3</v>
      </c>
      <c r="B12" s="421" t="s">
        <v>1013</v>
      </c>
      <c r="C12" s="477">
        <v>0</v>
      </c>
      <c r="D12" s="477">
        <v>0</v>
      </c>
      <c r="E12" s="477">
        <v>0</v>
      </c>
      <c r="F12" s="477">
        <v>0</v>
      </c>
      <c r="G12" s="477">
        <v>0</v>
      </c>
      <c r="H12" s="477">
        <v>0</v>
      </c>
    </row>
    <row r="13" spans="1:8" ht="13.5">
      <c r="A13" s="423">
        <v>4</v>
      </c>
      <c r="B13" s="421" t="s">
        <v>537</v>
      </c>
      <c r="C13" s="477">
        <v>0</v>
      </c>
      <c r="D13" s="477">
        <v>0</v>
      </c>
      <c r="E13" s="477">
        <v>0</v>
      </c>
      <c r="F13" s="477">
        <v>0</v>
      </c>
      <c r="G13" s="477">
        <v>0</v>
      </c>
      <c r="H13" s="477">
        <v>0</v>
      </c>
    </row>
    <row r="14" spans="1:8" ht="13.5">
      <c r="A14" s="423" t="s">
        <v>208</v>
      </c>
      <c r="B14" s="421" t="s">
        <v>538</v>
      </c>
      <c r="C14" s="477">
        <v>0</v>
      </c>
      <c r="D14" s="477">
        <v>0</v>
      </c>
      <c r="E14" s="477">
        <v>0</v>
      </c>
      <c r="F14" s="477">
        <v>0</v>
      </c>
      <c r="G14" s="477">
        <v>0</v>
      </c>
      <c r="H14" s="477">
        <v>0</v>
      </c>
    </row>
    <row r="15" spans="1:8" ht="24">
      <c r="A15" s="483" t="s">
        <v>209</v>
      </c>
      <c r="B15" s="421" t="s">
        <v>539</v>
      </c>
      <c r="C15" s="477">
        <v>0</v>
      </c>
      <c r="D15" s="477">
        <v>0</v>
      </c>
      <c r="E15" s="477">
        <v>0</v>
      </c>
      <c r="F15" s="477">
        <v>0</v>
      </c>
      <c r="G15" s="477">
        <v>0</v>
      </c>
      <c r="H15" s="477">
        <v>0</v>
      </c>
    </row>
    <row r="16" spans="1:8" ht="13.5">
      <c r="A16" s="423" t="s">
        <v>886</v>
      </c>
      <c r="B16" s="421" t="s">
        <v>540</v>
      </c>
      <c r="C16" s="477">
        <v>0</v>
      </c>
      <c r="D16" s="477">
        <v>0</v>
      </c>
      <c r="E16" s="477">
        <v>0</v>
      </c>
      <c r="F16" s="477">
        <v>0</v>
      </c>
      <c r="G16" s="477">
        <v>0</v>
      </c>
      <c r="H16" s="477">
        <v>0</v>
      </c>
    </row>
    <row r="17" spans="1:8" ht="13.5">
      <c r="A17" s="423">
        <v>5</v>
      </c>
      <c r="B17" s="421" t="s">
        <v>876</v>
      </c>
      <c r="C17" s="477">
        <v>979530</v>
      </c>
      <c r="D17" s="477">
        <v>0</v>
      </c>
      <c r="E17" s="477">
        <v>0</v>
      </c>
      <c r="F17" s="477">
        <v>0</v>
      </c>
      <c r="G17" s="477">
        <v>0</v>
      </c>
      <c r="H17" s="477">
        <v>979530</v>
      </c>
    </row>
    <row r="18" spans="1:8" ht="27" customHeight="1">
      <c r="A18" s="483" t="s">
        <v>266</v>
      </c>
      <c r="B18" s="421" t="s">
        <v>877</v>
      </c>
      <c r="C18" s="477">
        <v>0</v>
      </c>
      <c r="D18" s="477">
        <v>0</v>
      </c>
      <c r="E18" s="477">
        <v>0</v>
      </c>
      <c r="F18" s="477">
        <v>0</v>
      </c>
      <c r="G18" s="477">
        <v>0</v>
      </c>
      <c r="H18" s="477">
        <v>0</v>
      </c>
    </row>
    <row r="19" spans="1:8" ht="13.5">
      <c r="A19" s="423" t="s">
        <v>268</v>
      </c>
      <c r="B19" s="421" t="s">
        <v>878</v>
      </c>
      <c r="C19" s="477">
        <v>234082.64228</v>
      </c>
      <c r="D19" s="477">
        <v>0</v>
      </c>
      <c r="E19" s="477">
        <v>0</v>
      </c>
      <c r="F19" s="477">
        <v>0</v>
      </c>
      <c r="G19" s="477">
        <v>0</v>
      </c>
      <c r="H19" s="477">
        <v>234082.64228</v>
      </c>
    </row>
    <row r="20" spans="1:8" ht="13.5">
      <c r="A20" s="423" t="s">
        <v>892</v>
      </c>
      <c r="B20" s="421" t="s">
        <v>879</v>
      </c>
      <c r="C20" s="477">
        <v>0</v>
      </c>
      <c r="D20" s="477">
        <v>0</v>
      </c>
      <c r="E20" s="477">
        <v>0</v>
      </c>
      <c r="F20" s="477">
        <v>0</v>
      </c>
      <c r="G20" s="477">
        <v>0</v>
      </c>
      <c r="H20" s="477">
        <v>0</v>
      </c>
    </row>
    <row r="21" spans="1:8" ht="13.5">
      <c r="A21" s="423" t="s">
        <v>894</v>
      </c>
      <c r="B21" s="421" t="s">
        <v>880</v>
      </c>
      <c r="C21" s="477">
        <v>18883.713829999993</v>
      </c>
      <c r="D21" s="477">
        <v>0</v>
      </c>
      <c r="E21" s="477">
        <v>0</v>
      </c>
      <c r="F21" s="477">
        <v>0</v>
      </c>
      <c r="G21" s="477">
        <v>0</v>
      </c>
      <c r="H21" s="477">
        <v>18883.713829999993</v>
      </c>
    </row>
    <row r="22" spans="1:8" ht="13.5">
      <c r="A22" s="423" t="s">
        <v>896</v>
      </c>
      <c r="B22" s="421" t="s">
        <v>881</v>
      </c>
      <c r="C22" s="477">
        <v>113340.91636999999</v>
      </c>
      <c r="D22" s="477">
        <v>0</v>
      </c>
      <c r="E22" s="477">
        <v>0</v>
      </c>
      <c r="F22" s="477">
        <v>0</v>
      </c>
      <c r="G22" s="477">
        <v>0</v>
      </c>
      <c r="H22" s="477">
        <v>113340.91636999999</v>
      </c>
    </row>
    <row r="23" spans="1:8" ht="13.5">
      <c r="A23" s="483" t="s">
        <v>898</v>
      </c>
      <c r="B23" s="421" t="s">
        <v>882</v>
      </c>
      <c r="C23" s="477">
        <v>318465.27839999972</v>
      </c>
      <c r="D23" s="477">
        <v>0</v>
      </c>
      <c r="E23" s="477">
        <v>0</v>
      </c>
      <c r="F23" s="477">
        <v>0</v>
      </c>
      <c r="G23" s="477">
        <v>0</v>
      </c>
      <c r="H23" s="477">
        <v>318465.27839999972</v>
      </c>
    </row>
    <row r="24" spans="1:8" ht="13.5">
      <c r="A24" s="483" t="s">
        <v>965</v>
      </c>
      <c r="B24" s="421" t="s">
        <v>118</v>
      </c>
      <c r="C24" s="477">
        <v>294757.76096000033</v>
      </c>
      <c r="D24" s="477">
        <v>0</v>
      </c>
      <c r="E24" s="477">
        <v>0</v>
      </c>
      <c r="F24" s="477">
        <v>0</v>
      </c>
      <c r="G24" s="477">
        <v>0</v>
      </c>
      <c r="H24" s="477">
        <v>294757.76096000033</v>
      </c>
    </row>
    <row r="25" spans="1:8" ht="13.5">
      <c r="A25" s="483">
        <v>6</v>
      </c>
      <c r="B25" s="421" t="s">
        <v>966</v>
      </c>
      <c r="C25" s="477">
        <v>0</v>
      </c>
      <c r="D25" s="477">
        <v>0</v>
      </c>
      <c r="E25" s="477">
        <v>0</v>
      </c>
      <c r="F25" s="477">
        <v>0</v>
      </c>
      <c r="G25" s="477">
        <v>0</v>
      </c>
      <c r="H25" s="477">
        <v>0</v>
      </c>
    </row>
    <row r="26" spans="1:8" ht="13.5">
      <c r="A26" s="483">
        <v>7</v>
      </c>
      <c r="B26" s="421" t="s">
        <v>291</v>
      </c>
      <c r="C26" s="477">
        <v>0</v>
      </c>
      <c r="D26" s="477">
        <v>0</v>
      </c>
      <c r="E26" s="477">
        <v>0</v>
      </c>
      <c r="F26" s="477">
        <v>0</v>
      </c>
      <c r="G26" s="477">
        <v>0</v>
      </c>
      <c r="H26" s="477">
        <v>0</v>
      </c>
    </row>
    <row r="27" spans="1:8" ht="13.5">
      <c r="A27" s="423">
        <v>8</v>
      </c>
      <c r="B27" s="421" t="s">
        <v>890</v>
      </c>
      <c r="C27" s="477">
        <v>114611</v>
      </c>
      <c r="D27" s="477">
        <v>0</v>
      </c>
      <c r="E27" s="477">
        <v>0</v>
      </c>
      <c r="F27" s="477">
        <v>0</v>
      </c>
      <c r="G27" s="477">
        <v>0</v>
      </c>
      <c r="H27" s="477">
        <v>114611</v>
      </c>
    </row>
    <row r="28" spans="1:8" ht="24">
      <c r="A28" s="483" t="s">
        <v>912</v>
      </c>
      <c r="B28" s="421" t="s">
        <v>772</v>
      </c>
      <c r="C28" s="477">
        <v>6936</v>
      </c>
      <c r="D28" s="477">
        <v>0</v>
      </c>
      <c r="E28" s="477">
        <v>0</v>
      </c>
      <c r="F28" s="477">
        <v>0</v>
      </c>
      <c r="G28" s="477">
        <v>0</v>
      </c>
      <c r="H28" s="477">
        <v>6936</v>
      </c>
    </row>
    <row r="29" spans="1:8" ht="24">
      <c r="A29" s="483" t="s">
        <v>914</v>
      </c>
      <c r="B29" s="421" t="s">
        <v>891</v>
      </c>
      <c r="C29" s="477">
        <v>0</v>
      </c>
      <c r="D29" s="477">
        <v>0</v>
      </c>
      <c r="E29" s="477">
        <v>0</v>
      </c>
      <c r="F29" s="477">
        <v>0</v>
      </c>
      <c r="G29" s="477">
        <v>0</v>
      </c>
      <c r="H29" s="477">
        <v>0</v>
      </c>
    </row>
    <row r="30" spans="1:8" ht="28.5" customHeight="1">
      <c r="A30" s="483" t="s">
        <v>916</v>
      </c>
      <c r="B30" s="184" t="s">
        <v>893</v>
      </c>
      <c r="C30" s="477">
        <v>0</v>
      </c>
      <c r="D30" s="477">
        <v>0</v>
      </c>
      <c r="E30" s="477">
        <v>0</v>
      </c>
      <c r="F30" s="477">
        <v>0</v>
      </c>
      <c r="G30" s="477">
        <v>0</v>
      </c>
      <c r="H30" s="477">
        <v>0</v>
      </c>
    </row>
    <row r="31" spans="1:8" ht="27.75" customHeight="1">
      <c r="A31" s="483" t="s">
        <v>967</v>
      </c>
      <c r="B31" s="184" t="s">
        <v>895</v>
      </c>
      <c r="C31" s="477">
        <v>105767</v>
      </c>
      <c r="D31" s="477">
        <v>0</v>
      </c>
      <c r="E31" s="477">
        <v>0</v>
      </c>
      <c r="F31" s="477">
        <v>0</v>
      </c>
      <c r="G31" s="477">
        <v>0</v>
      </c>
      <c r="H31" s="477">
        <v>105767</v>
      </c>
    </row>
    <row r="32" spans="1:8" ht="13.5">
      <c r="A32" s="483" t="s">
        <v>968</v>
      </c>
      <c r="B32" s="421" t="s">
        <v>897</v>
      </c>
      <c r="C32" s="477">
        <v>1327</v>
      </c>
      <c r="D32" s="477">
        <v>0</v>
      </c>
      <c r="E32" s="477">
        <v>0</v>
      </c>
      <c r="F32" s="477">
        <v>0</v>
      </c>
      <c r="G32" s="477">
        <v>0</v>
      </c>
      <c r="H32" s="477">
        <v>1327</v>
      </c>
    </row>
    <row r="33" spans="1:8" ht="13.5">
      <c r="A33" s="423" t="s">
        <v>969</v>
      </c>
      <c r="B33" s="421" t="s">
        <v>899</v>
      </c>
      <c r="C33" s="477">
        <v>581</v>
      </c>
      <c r="D33" s="477">
        <v>0</v>
      </c>
      <c r="E33" s="477">
        <v>0</v>
      </c>
      <c r="F33" s="477">
        <v>0</v>
      </c>
      <c r="G33" s="477">
        <v>0</v>
      </c>
      <c r="H33" s="477">
        <v>581</v>
      </c>
    </row>
    <row r="34" spans="1:8" ht="13.5">
      <c r="A34" s="423">
        <v>9</v>
      </c>
      <c r="B34" s="421" t="s">
        <v>449</v>
      </c>
      <c r="C34" s="477">
        <v>1759146.49917</v>
      </c>
      <c r="D34" s="477">
        <v>0</v>
      </c>
      <c r="E34" s="477">
        <v>0</v>
      </c>
      <c r="F34" s="477">
        <v>0</v>
      </c>
      <c r="G34" s="477">
        <v>0</v>
      </c>
      <c r="H34" s="477">
        <v>1759146.49917</v>
      </c>
    </row>
    <row r="109" spans="1:1">
      <c r="A109" s="143" t="s">
        <v>1005</v>
      </c>
    </row>
    <row r="202" spans="4:4">
      <c r="D202" s="23"/>
    </row>
  </sheetData>
  <sheetProtection selectLockedCells="1" selectUnlockedCells="1"/>
  <mergeCells count="8">
    <mergeCell ref="H6:H7"/>
    <mergeCell ref="A3:G3"/>
    <mergeCell ref="A6:A7"/>
    <mergeCell ref="B6:B7"/>
    <mergeCell ref="C6:C7"/>
    <mergeCell ref="D6:D7"/>
    <mergeCell ref="E6:F6"/>
    <mergeCell ref="G6:G7"/>
  </mergeCells>
  <phoneticPr fontId="59" type="noConversion"/>
  <pageMargins left="0.47" right="0.15748031496062992" top="0.8" bottom="0.27559055118110237" header="0.15748031496062992" footer="0.19685039370078741"/>
  <pageSetup paperSize="9" scale="90" firstPageNumber="0" orientation="landscape" horizontalDpi="300" verticalDpi="300" r:id="rId1"/>
  <headerFooter alignWithMargins="0"/>
</worksheet>
</file>

<file path=xl/worksheets/sheet73.xml><?xml version="1.0" encoding="utf-8"?>
<worksheet xmlns="http://schemas.openxmlformats.org/spreadsheetml/2006/main" xmlns:r="http://schemas.openxmlformats.org/officeDocument/2006/relationships">
  <sheetPr>
    <tabColor rgb="FFFFFF00"/>
  </sheetPr>
  <dimension ref="A2:I181"/>
  <sheetViews>
    <sheetView zoomScaleNormal="85" workbookViewId="0">
      <selection activeCell="A5" sqref="A5"/>
    </sheetView>
  </sheetViews>
  <sheetFormatPr defaultColWidth="10.75" defaultRowHeight="13.5"/>
  <cols>
    <col min="1" max="1" width="5.125" customWidth="1"/>
    <col min="2" max="2" width="30.375" customWidth="1"/>
    <col min="3" max="6" width="11" customWidth="1"/>
    <col min="7" max="7" width="11.75" customWidth="1"/>
    <col min="8" max="9" width="11" customWidth="1"/>
  </cols>
  <sheetData>
    <row r="2" spans="1:9" ht="24" customHeight="1">
      <c r="A2" s="587" t="s">
        <v>866</v>
      </c>
      <c r="B2" s="587"/>
      <c r="C2" s="587"/>
      <c r="D2" s="587"/>
      <c r="E2" s="587"/>
      <c r="F2" s="587"/>
      <c r="G2" s="587"/>
      <c r="H2" s="587"/>
    </row>
    <row r="3" spans="1:9">
      <c r="A3" s="1"/>
      <c r="B3" s="1"/>
      <c r="C3" s="1"/>
      <c r="D3" s="1"/>
      <c r="E3" s="1"/>
      <c r="F3" s="1"/>
      <c r="G3" s="1"/>
      <c r="H3" s="1"/>
    </row>
    <row r="4" spans="1:9" ht="12.75" customHeight="1">
      <c r="A4" s="531" t="s">
        <v>867</v>
      </c>
      <c r="B4" s="531"/>
      <c r="C4" s="531"/>
      <c r="D4" s="531"/>
      <c r="E4" s="531"/>
      <c r="F4" s="531"/>
      <c r="G4" s="531"/>
      <c r="H4" s="1"/>
    </row>
    <row r="5" spans="1:9">
      <c r="A5" s="59"/>
      <c r="B5" s="59"/>
      <c r="C5" s="59"/>
      <c r="D5" s="59"/>
      <c r="E5" s="59"/>
      <c r="F5" s="59"/>
      <c r="G5" s="59"/>
      <c r="H5" s="59"/>
      <c r="I5" s="59"/>
    </row>
    <row r="6" spans="1:9">
      <c r="A6" s="1"/>
      <c r="B6" s="1"/>
      <c r="C6" s="1"/>
      <c r="D6" s="1"/>
      <c r="E6" s="1"/>
      <c r="F6" s="1"/>
      <c r="G6" s="1"/>
      <c r="H6" s="1"/>
      <c r="I6" s="44" t="s">
        <v>1008</v>
      </c>
    </row>
    <row r="7" spans="1:9" ht="56.25" customHeight="1">
      <c r="A7" s="269" t="s">
        <v>42</v>
      </c>
      <c r="B7" s="269" t="s">
        <v>1070</v>
      </c>
      <c r="C7" s="269" t="s">
        <v>970</v>
      </c>
      <c r="D7" s="269" t="s">
        <v>971</v>
      </c>
      <c r="E7" s="269" t="s">
        <v>972</v>
      </c>
      <c r="F7" s="269" t="s">
        <v>973</v>
      </c>
      <c r="G7" s="269" t="s">
        <v>974</v>
      </c>
      <c r="H7" s="269" t="s">
        <v>374</v>
      </c>
      <c r="I7" s="269" t="s">
        <v>975</v>
      </c>
    </row>
    <row r="8" spans="1:9">
      <c r="A8" s="269">
        <v>1</v>
      </c>
      <c r="B8" s="269">
        <v>2</v>
      </c>
      <c r="C8" s="269">
        <v>3</v>
      </c>
      <c r="D8" s="269">
        <v>4</v>
      </c>
      <c r="E8" s="269">
        <v>5</v>
      </c>
      <c r="F8" s="269">
        <v>6</v>
      </c>
      <c r="G8" s="269">
        <v>7</v>
      </c>
      <c r="H8" s="269">
        <v>8</v>
      </c>
      <c r="I8" s="269">
        <v>9</v>
      </c>
    </row>
    <row r="9" spans="1:9" ht="15.75" customHeight="1">
      <c r="A9" s="425">
        <v>1</v>
      </c>
      <c r="B9" s="425" t="s">
        <v>993</v>
      </c>
      <c r="C9" s="422" t="s">
        <v>1014</v>
      </c>
      <c r="D9" s="422" t="s">
        <v>1014</v>
      </c>
      <c r="E9" s="422" t="s">
        <v>1014</v>
      </c>
      <c r="F9" s="422" t="s">
        <v>1014</v>
      </c>
      <c r="G9" s="484">
        <v>99.677750000000003</v>
      </c>
      <c r="H9" s="422" t="s">
        <v>1014</v>
      </c>
      <c r="I9" s="484">
        <v>28.874930000000003</v>
      </c>
    </row>
    <row r="10" spans="1:9" ht="29.25" customHeight="1">
      <c r="A10" s="425">
        <v>2</v>
      </c>
      <c r="B10" s="425" t="s">
        <v>976</v>
      </c>
      <c r="C10" s="422" t="s">
        <v>1014</v>
      </c>
      <c r="D10" s="422" t="s">
        <v>1014</v>
      </c>
      <c r="E10" s="422" t="s">
        <v>1014</v>
      </c>
      <c r="F10" s="422" t="s">
        <v>1014</v>
      </c>
      <c r="G10" s="484">
        <v>1.99352</v>
      </c>
      <c r="H10" s="422" t="s">
        <v>1014</v>
      </c>
      <c r="I10" s="484">
        <v>0.57750000000000001</v>
      </c>
    </row>
    <row r="11" spans="1:9" ht="16.5" customHeight="1">
      <c r="A11" s="425">
        <v>3</v>
      </c>
      <c r="B11" s="425" t="s">
        <v>1030</v>
      </c>
      <c r="C11" s="422" t="s">
        <v>1014</v>
      </c>
      <c r="D11" s="422" t="s">
        <v>1014</v>
      </c>
      <c r="E11" s="422" t="s">
        <v>1014</v>
      </c>
      <c r="F11" s="422" t="s">
        <v>1014</v>
      </c>
      <c r="G11" s="484">
        <v>827</v>
      </c>
      <c r="H11" s="422" t="s">
        <v>1014</v>
      </c>
      <c r="I11" s="484">
        <v>144</v>
      </c>
    </row>
    <row r="12" spans="1:9">
      <c r="A12" s="59"/>
      <c r="B12" s="59"/>
      <c r="C12" s="59"/>
      <c r="D12" s="59"/>
      <c r="E12" s="59"/>
      <c r="F12" s="59"/>
      <c r="G12" s="59"/>
      <c r="H12" s="59"/>
      <c r="I12" s="59"/>
    </row>
    <row r="13" spans="1:9" ht="21.75" customHeight="1">
      <c r="A13" s="586" t="s">
        <v>681</v>
      </c>
      <c r="B13" s="586"/>
      <c r="C13" s="586"/>
      <c r="D13" s="586"/>
      <c r="E13" s="586"/>
      <c r="F13" s="586"/>
      <c r="G13" s="586"/>
      <c r="H13" s="586"/>
      <c r="I13" s="586"/>
    </row>
    <row r="86" spans="1:1">
      <c r="A86" s="141" t="s">
        <v>1005</v>
      </c>
    </row>
    <row r="181" spans="4:4">
      <c r="D181" s="139"/>
    </row>
  </sheetData>
  <sheetProtection selectLockedCells="1" selectUnlockedCells="1"/>
  <mergeCells count="3">
    <mergeCell ref="A13:I13"/>
    <mergeCell ref="A2:H2"/>
    <mergeCell ref="A4:G4"/>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4.xml><?xml version="1.0" encoding="utf-8"?>
<worksheet xmlns="http://schemas.openxmlformats.org/spreadsheetml/2006/main" xmlns:r="http://schemas.openxmlformats.org/officeDocument/2006/relationships">
  <sheetPr>
    <tabColor rgb="FFFFFF00"/>
  </sheetPr>
  <dimension ref="A2:I184"/>
  <sheetViews>
    <sheetView zoomScaleNormal="69" workbookViewId="0">
      <selection activeCell="A2" sqref="A2:I8"/>
    </sheetView>
  </sheetViews>
  <sheetFormatPr defaultColWidth="10.75" defaultRowHeight="13.5"/>
  <cols>
    <col min="1" max="1" width="7.375" customWidth="1"/>
    <col min="2" max="2" width="33.25" customWidth="1"/>
    <col min="3" max="3" width="12.125" customWidth="1"/>
    <col min="4" max="5" width="11.875" customWidth="1"/>
    <col min="6" max="6" width="11" customWidth="1"/>
    <col min="7" max="7" width="13.25" customWidth="1"/>
    <col min="8" max="9" width="11" customWidth="1"/>
  </cols>
  <sheetData>
    <row r="2" spans="1:9" ht="18" customHeight="1">
      <c r="A2" s="531" t="s">
        <v>868</v>
      </c>
      <c r="B2" s="531"/>
      <c r="C2" s="531"/>
      <c r="D2" s="531"/>
      <c r="E2" s="531"/>
      <c r="F2" s="531"/>
      <c r="G2" s="531"/>
    </row>
    <row r="3" spans="1:9" ht="24" customHeight="1">
      <c r="A3" s="59"/>
      <c r="B3" s="59"/>
      <c r="C3" s="59"/>
      <c r="D3" s="59"/>
      <c r="E3" s="59"/>
      <c r="F3" s="59"/>
      <c r="G3" s="59"/>
      <c r="I3" s="44" t="s">
        <v>1008</v>
      </c>
    </row>
    <row r="4" spans="1:9" ht="12.75" customHeight="1">
      <c r="A4" s="579" t="s">
        <v>42</v>
      </c>
      <c r="B4" s="580" t="s">
        <v>1070</v>
      </c>
      <c r="C4" s="494" t="s">
        <v>970</v>
      </c>
      <c r="D4" s="494" t="s">
        <v>971</v>
      </c>
      <c r="E4" s="494" t="s">
        <v>972</v>
      </c>
      <c r="F4" s="494" t="s">
        <v>973</v>
      </c>
      <c r="G4" s="494" t="s">
        <v>974</v>
      </c>
      <c r="H4" s="494" t="s">
        <v>374</v>
      </c>
      <c r="I4" s="494" t="s">
        <v>975</v>
      </c>
    </row>
    <row r="5" spans="1:9" ht="60" customHeight="1">
      <c r="A5" s="579"/>
      <c r="B5" s="580"/>
      <c r="C5" s="494"/>
      <c r="D5" s="494"/>
      <c r="E5" s="494"/>
      <c r="F5" s="494"/>
      <c r="G5" s="494"/>
      <c r="H5" s="494"/>
      <c r="I5" s="494"/>
    </row>
    <row r="6" spans="1:9" ht="18" customHeight="1">
      <c r="A6" s="397">
        <v>1</v>
      </c>
      <c r="B6" s="452">
        <v>2</v>
      </c>
      <c r="C6" s="269">
        <v>3</v>
      </c>
      <c r="D6" s="269">
        <v>4</v>
      </c>
      <c r="E6" s="269">
        <v>5</v>
      </c>
      <c r="F6" s="269">
        <v>6</v>
      </c>
      <c r="G6" s="269">
        <v>7</v>
      </c>
      <c r="H6" s="269">
        <v>8</v>
      </c>
      <c r="I6" s="269">
        <v>9</v>
      </c>
    </row>
    <row r="7" spans="1:9" ht="16.5" customHeight="1">
      <c r="A7" s="453">
        <v>1</v>
      </c>
      <c r="B7" s="446" t="s">
        <v>1072</v>
      </c>
      <c r="C7" s="485" t="s">
        <v>1014</v>
      </c>
      <c r="D7" s="485" t="s">
        <v>1014</v>
      </c>
      <c r="E7" s="485" t="s">
        <v>1014</v>
      </c>
      <c r="F7" s="485" t="s">
        <v>1014</v>
      </c>
      <c r="G7" s="486">
        <v>19</v>
      </c>
      <c r="H7" s="485" t="s">
        <v>1014</v>
      </c>
      <c r="I7" s="486">
        <v>4</v>
      </c>
    </row>
    <row r="8" spans="1:9" ht="18" customHeight="1">
      <c r="A8" s="453">
        <v>2</v>
      </c>
      <c r="B8" s="446" t="s">
        <v>1073</v>
      </c>
      <c r="C8" s="485" t="s">
        <v>1014</v>
      </c>
      <c r="D8" s="485" t="s">
        <v>1014</v>
      </c>
      <c r="E8" s="485" t="s">
        <v>1014</v>
      </c>
      <c r="F8" s="485" t="s">
        <v>1014</v>
      </c>
      <c r="G8" s="486">
        <v>61</v>
      </c>
      <c r="H8" s="485" t="s">
        <v>1014</v>
      </c>
      <c r="I8" s="486">
        <v>19</v>
      </c>
    </row>
    <row r="89" spans="1:1">
      <c r="A89" s="141" t="s">
        <v>1005</v>
      </c>
    </row>
    <row r="184" spans="4:4">
      <c r="D184" s="139"/>
    </row>
  </sheetData>
  <sheetProtection selectLockedCells="1" selectUnlockedCells="1"/>
  <mergeCells count="10">
    <mergeCell ref="H4:H5"/>
    <mergeCell ref="I4:I5"/>
    <mergeCell ref="A2:G2"/>
    <mergeCell ref="A4:A5"/>
    <mergeCell ref="B4:B5"/>
    <mergeCell ref="C4:C5"/>
    <mergeCell ref="D4:D5"/>
    <mergeCell ref="E4:E5"/>
    <mergeCell ref="F4:F5"/>
    <mergeCell ref="G4:G5"/>
  </mergeCells>
  <phoneticPr fontId="59" type="noConversion"/>
  <pageMargins left="0.78740157480314965" right="0.15748031496062992" top="0.78740157480314965" bottom="0.27559055118110237" header="0.15748031496062992" footer="0.19685039370078741"/>
  <pageSetup paperSize="9" scale="95" firstPageNumber="0" orientation="landscape" horizontalDpi="300" verticalDpi="300" r:id="rId1"/>
  <headerFooter alignWithMargins="0"/>
</worksheet>
</file>

<file path=xl/worksheets/sheet75.xml><?xml version="1.0" encoding="utf-8"?>
<worksheet xmlns="http://schemas.openxmlformats.org/spreadsheetml/2006/main" xmlns:r="http://schemas.openxmlformats.org/officeDocument/2006/relationships">
  <sheetPr>
    <tabColor rgb="FFFFFF00"/>
  </sheetPr>
  <dimension ref="A2:I185"/>
  <sheetViews>
    <sheetView zoomScaleNormal="70" workbookViewId="0">
      <selection activeCell="E10" sqref="E10"/>
    </sheetView>
  </sheetViews>
  <sheetFormatPr defaultColWidth="10.75" defaultRowHeight="13.5"/>
  <cols>
    <col min="1" max="1" width="5.875" customWidth="1"/>
    <col min="2" max="2" width="35.375" customWidth="1"/>
    <col min="3" max="6" width="11" customWidth="1"/>
    <col min="7" max="7" width="11.75" customWidth="1"/>
    <col min="8" max="9" width="11" customWidth="1"/>
  </cols>
  <sheetData>
    <row r="2" spans="1:9" ht="21" customHeight="1">
      <c r="A2" s="536" t="s">
        <v>869</v>
      </c>
      <c r="B2" s="536"/>
      <c r="C2" s="536"/>
      <c r="D2" s="536"/>
      <c r="E2" s="536"/>
      <c r="F2" s="536"/>
      <c r="G2" s="536"/>
      <c r="H2" s="536"/>
      <c r="I2" s="536"/>
    </row>
    <row r="3" spans="1:9">
      <c r="I3" s="44" t="s">
        <v>1008</v>
      </c>
    </row>
    <row r="4" spans="1:9" ht="72" customHeight="1">
      <c r="A4" s="452" t="s">
        <v>42</v>
      </c>
      <c r="B4" s="269" t="s">
        <v>1070</v>
      </c>
      <c r="C4" s="269" t="s">
        <v>970</v>
      </c>
      <c r="D4" s="269" t="s">
        <v>971</v>
      </c>
      <c r="E4" s="269" t="s">
        <v>972</v>
      </c>
      <c r="F4" s="269" t="s">
        <v>973</v>
      </c>
      <c r="G4" s="269" t="s">
        <v>974</v>
      </c>
      <c r="H4" s="269" t="s">
        <v>374</v>
      </c>
      <c r="I4" s="269" t="s">
        <v>975</v>
      </c>
    </row>
    <row r="5" spans="1:9">
      <c r="A5" s="452">
        <v>1</v>
      </c>
      <c r="B5" s="269">
        <v>2</v>
      </c>
      <c r="C5" s="269">
        <v>3</v>
      </c>
      <c r="D5" s="269">
        <v>4</v>
      </c>
      <c r="E5" s="269">
        <v>5</v>
      </c>
      <c r="F5" s="269">
        <v>6</v>
      </c>
      <c r="G5" s="269">
        <v>7</v>
      </c>
      <c r="H5" s="269">
        <v>8</v>
      </c>
      <c r="I5" s="269">
        <v>9</v>
      </c>
    </row>
    <row r="6" spans="1:9" ht="29.25" customHeight="1">
      <c r="A6" s="446">
        <v>1</v>
      </c>
      <c r="B6" s="425" t="s">
        <v>977</v>
      </c>
      <c r="C6" s="485" t="s">
        <v>1014</v>
      </c>
      <c r="D6" s="485" t="s">
        <v>1014</v>
      </c>
      <c r="E6" s="485" t="s">
        <v>1014</v>
      </c>
      <c r="F6" s="485" t="s">
        <v>1014</v>
      </c>
      <c r="G6" s="110">
        <v>331</v>
      </c>
      <c r="H6" s="485" t="s">
        <v>1014</v>
      </c>
      <c r="I6" s="110">
        <v>97</v>
      </c>
    </row>
    <row r="7" spans="1:9" ht="32.25" customHeight="1">
      <c r="A7" s="446">
        <v>2</v>
      </c>
      <c r="B7" s="425" t="s">
        <v>978</v>
      </c>
      <c r="C7" s="485" t="s">
        <v>1014</v>
      </c>
      <c r="D7" s="485" t="s">
        <v>1014</v>
      </c>
      <c r="E7" s="485" t="s">
        <v>1014</v>
      </c>
      <c r="F7" s="485" t="s">
        <v>1014</v>
      </c>
      <c r="G7" s="110">
        <f>303-21</f>
        <v>282</v>
      </c>
      <c r="H7" s="485" t="s">
        <v>1014</v>
      </c>
      <c r="I7" s="110">
        <f>90-2</f>
        <v>88</v>
      </c>
    </row>
    <row r="90" spans="1:1">
      <c r="A90" s="141" t="s">
        <v>1005</v>
      </c>
    </row>
    <row r="185" spans="4:4">
      <c r="D185" s="139"/>
    </row>
  </sheetData>
  <sheetProtection selectLockedCells="1" selectUnlockedCells="1"/>
  <mergeCells count="1">
    <mergeCell ref="A2:I2"/>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6.xml><?xml version="1.0" encoding="utf-8"?>
<worksheet xmlns="http://schemas.openxmlformats.org/spreadsheetml/2006/main" xmlns:r="http://schemas.openxmlformats.org/officeDocument/2006/relationships">
  <sheetPr>
    <tabColor rgb="FFFFFF00"/>
  </sheetPr>
  <dimension ref="A2:I200"/>
  <sheetViews>
    <sheetView zoomScaleNormal="70" workbookViewId="0">
      <selection activeCell="H16" sqref="H16"/>
    </sheetView>
  </sheetViews>
  <sheetFormatPr defaultColWidth="10.75" defaultRowHeight="13.5"/>
  <cols>
    <col min="1" max="1" width="5.375" customWidth="1"/>
    <col min="2" max="2" width="30" customWidth="1"/>
    <col min="3" max="6" width="11" customWidth="1"/>
    <col min="7" max="7" width="12" customWidth="1"/>
    <col min="8" max="9" width="11" customWidth="1"/>
  </cols>
  <sheetData>
    <row r="2" spans="1:9" ht="12.75" customHeight="1">
      <c r="A2" s="531" t="s">
        <v>870</v>
      </c>
      <c r="B2" s="531"/>
      <c r="C2" s="531"/>
      <c r="D2" s="531"/>
      <c r="E2" s="531"/>
      <c r="F2" s="531"/>
      <c r="G2" s="531"/>
    </row>
    <row r="3" spans="1:9" ht="17.25" customHeight="1">
      <c r="A3" s="1"/>
      <c r="B3" s="1"/>
      <c r="C3" s="1"/>
      <c r="D3" s="1"/>
      <c r="E3" s="1"/>
      <c r="F3" s="1"/>
      <c r="G3" s="1"/>
      <c r="H3" s="1"/>
      <c r="I3" s="44" t="s">
        <v>1008</v>
      </c>
    </row>
    <row r="4" spans="1:9" ht="58.5" customHeight="1">
      <c r="A4" s="95" t="s">
        <v>42</v>
      </c>
      <c r="B4" s="95" t="s">
        <v>1070</v>
      </c>
      <c r="C4" s="95" t="s">
        <v>970</v>
      </c>
      <c r="D4" s="95" t="s">
        <v>971</v>
      </c>
      <c r="E4" s="95" t="s">
        <v>972</v>
      </c>
      <c r="F4" s="95" t="s">
        <v>973</v>
      </c>
      <c r="G4" s="95" t="s">
        <v>974</v>
      </c>
      <c r="H4" s="95" t="s">
        <v>374</v>
      </c>
      <c r="I4" s="95" t="s">
        <v>975</v>
      </c>
    </row>
    <row r="5" spans="1:9" ht="15.75" customHeight="1">
      <c r="A5" s="95">
        <v>1</v>
      </c>
      <c r="B5" s="95">
        <v>2</v>
      </c>
      <c r="C5" s="95">
        <v>3</v>
      </c>
      <c r="D5" s="95">
        <v>4</v>
      </c>
      <c r="E5" s="95">
        <v>5</v>
      </c>
      <c r="F5" s="95">
        <v>6</v>
      </c>
      <c r="G5" s="95">
        <v>7</v>
      </c>
      <c r="H5" s="95">
        <v>8</v>
      </c>
      <c r="I5" s="95">
        <v>9</v>
      </c>
    </row>
    <row r="6" spans="1:9" ht="29.25" customHeight="1">
      <c r="A6" s="96">
        <v>1</v>
      </c>
      <c r="B6" s="96" t="s">
        <v>993</v>
      </c>
      <c r="C6" s="109" t="s">
        <v>1014</v>
      </c>
      <c r="D6" s="109" t="s">
        <v>1014</v>
      </c>
      <c r="E6" s="109" t="s">
        <v>1014</v>
      </c>
      <c r="F6" s="109" t="s">
        <v>1014</v>
      </c>
      <c r="G6" s="91">
        <v>51</v>
      </c>
      <c r="H6" s="109" t="s">
        <v>1014</v>
      </c>
      <c r="I6" s="91">
        <v>20</v>
      </c>
    </row>
    <row r="7" spans="1:9" ht="32.25" customHeight="1">
      <c r="A7" s="96">
        <v>2</v>
      </c>
      <c r="B7" s="96" t="s">
        <v>976</v>
      </c>
      <c r="C7" s="109" t="s">
        <v>1014</v>
      </c>
      <c r="D7" s="109" t="s">
        <v>1014</v>
      </c>
      <c r="E7" s="109" t="s">
        <v>1014</v>
      </c>
      <c r="F7" s="109" t="s">
        <v>1014</v>
      </c>
      <c r="G7" s="91">
        <v>1</v>
      </c>
      <c r="H7" s="109" t="s">
        <v>1014</v>
      </c>
      <c r="I7" s="109" t="s">
        <v>1014</v>
      </c>
    </row>
    <row r="8" spans="1:9" ht="18" customHeight="1">
      <c r="A8" s="96">
        <v>3</v>
      </c>
      <c r="B8" s="96" t="s">
        <v>1030</v>
      </c>
      <c r="C8" s="109" t="s">
        <v>1014</v>
      </c>
      <c r="D8" s="109" t="s">
        <v>1014</v>
      </c>
      <c r="E8" s="109" t="s">
        <v>1014</v>
      </c>
      <c r="F8" s="109" t="s">
        <v>1014</v>
      </c>
      <c r="G8" s="91">
        <v>650</v>
      </c>
      <c r="H8" s="109" t="s">
        <v>1014</v>
      </c>
      <c r="I8" s="91">
        <v>210</v>
      </c>
    </row>
    <row r="9" spans="1:9">
      <c r="A9" s="59"/>
      <c r="B9" s="59"/>
      <c r="C9" s="59"/>
      <c r="D9" s="59"/>
      <c r="E9" s="59"/>
      <c r="F9" s="59"/>
      <c r="G9" s="59"/>
      <c r="H9" s="59"/>
      <c r="I9" s="59"/>
    </row>
    <row r="10" spans="1:9" ht="30.75" customHeight="1">
      <c r="A10" s="536" t="s">
        <v>681</v>
      </c>
      <c r="B10" s="536"/>
      <c r="C10" s="536"/>
      <c r="D10" s="536"/>
      <c r="E10" s="536"/>
      <c r="F10" s="536"/>
      <c r="G10" s="536"/>
      <c r="H10" s="536"/>
      <c r="I10" s="536"/>
    </row>
    <row r="11" spans="1:9">
      <c r="A11" s="59"/>
      <c r="B11" s="59"/>
      <c r="C11" s="59"/>
      <c r="D11" s="59"/>
      <c r="E11" s="59"/>
      <c r="F11" s="59"/>
      <c r="G11" s="59"/>
      <c r="H11" s="59"/>
      <c r="I11" s="59"/>
    </row>
    <row r="105" spans="1:1">
      <c r="A105" s="141" t="s">
        <v>1005</v>
      </c>
    </row>
    <row r="200" spans="4:4">
      <c r="D200" s="139"/>
    </row>
  </sheetData>
  <sheetProtection selectLockedCells="1" selectUnlockedCells="1"/>
  <mergeCells count="2">
    <mergeCell ref="A2:G2"/>
    <mergeCell ref="A10:I10"/>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7.xml><?xml version="1.0" encoding="utf-8"?>
<worksheet xmlns="http://schemas.openxmlformats.org/spreadsheetml/2006/main" xmlns:r="http://schemas.openxmlformats.org/officeDocument/2006/relationships">
  <sheetPr>
    <tabColor rgb="FFFFFF00"/>
  </sheetPr>
  <dimension ref="A2:I189"/>
  <sheetViews>
    <sheetView zoomScaleNormal="70" workbookViewId="0">
      <selection activeCell="D11" sqref="D11"/>
    </sheetView>
  </sheetViews>
  <sheetFormatPr defaultColWidth="10.75" defaultRowHeight="12.75"/>
  <cols>
    <col min="1" max="1" width="6.125" style="1" customWidth="1"/>
    <col min="2" max="2" width="35.75" style="1" customWidth="1"/>
    <col min="3" max="6" width="11" style="1" customWidth="1"/>
    <col min="7" max="7" width="12.125" style="1" customWidth="1"/>
    <col min="8" max="9" width="11" style="1" customWidth="1"/>
    <col min="10" max="16384" width="10.75" style="1"/>
  </cols>
  <sheetData>
    <row r="2" spans="1:9" ht="12.75" customHeight="1">
      <c r="A2" s="531" t="s">
        <v>871</v>
      </c>
      <c r="B2" s="531"/>
      <c r="C2" s="531"/>
      <c r="D2" s="531"/>
      <c r="E2" s="531"/>
      <c r="F2" s="531"/>
      <c r="G2" s="531"/>
      <c r="H2" s="587"/>
      <c r="I2" s="587"/>
    </row>
    <row r="3" spans="1:9" ht="13.5">
      <c r="A3" s="59"/>
      <c r="B3" s="59"/>
      <c r="C3" s="59"/>
      <c r="D3" s="59"/>
      <c r="E3" s="59"/>
      <c r="F3" s="59"/>
      <c r="G3" s="59"/>
      <c r="H3"/>
      <c r="I3" s="44" t="s">
        <v>1008</v>
      </c>
    </row>
    <row r="4" spans="1:9" ht="12.75" customHeight="1">
      <c r="A4" s="529" t="s">
        <v>42</v>
      </c>
      <c r="B4" s="529" t="s">
        <v>1070</v>
      </c>
      <c r="C4" s="529" t="s">
        <v>970</v>
      </c>
      <c r="D4" s="529" t="s">
        <v>971</v>
      </c>
      <c r="E4" s="529" t="s">
        <v>972</v>
      </c>
      <c r="F4" s="529" t="s">
        <v>973</v>
      </c>
      <c r="G4" s="529" t="s">
        <v>974</v>
      </c>
      <c r="H4" s="529" t="s">
        <v>374</v>
      </c>
      <c r="I4" s="529" t="s">
        <v>975</v>
      </c>
    </row>
    <row r="5" spans="1:9" ht="57.75" customHeight="1">
      <c r="A5" s="529"/>
      <c r="B5" s="529"/>
      <c r="C5" s="529"/>
      <c r="D5" s="529"/>
      <c r="E5" s="529"/>
      <c r="F5" s="529"/>
      <c r="G5" s="529"/>
      <c r="H5" s="529"/>
      <c r="I5" s="529"/>
    </row>
    <row r="6" spans="1:9" ht="15" customHeight="1">
      <c r="A6" s="95">
        <v>1</v>
      </c>
      <c r="B6" s="95">
        <v>2</v>
      </c>
      <c r="C6" s="95">
        <v>3</v>
      </c>
      <c r="D6" s="95">
        <v>4</v>
      </c>
      <c r="E6" s="95">
        <v>5</v>
      </c>
      <c r="F6" s="95">
        <v>6</v>
      </c>
      <c r="G6" s="95">
        <v>7</v>
      </c>
      <c r="H6" s="95">
        <v>8</v>
      </c>
      <c r="I6" s="95">
        <v>9</v>
      </c>
    </row>
    <row r="7" spans="1:9" ht="17.25" customHeight="1">
      <c r="A7" s="96">
        <v>1</v>
      </c>
      <c r="B7" s="96" t="s">
        <v>1072</v>
      </c>
      <c r="C7" s="109" t="s">
        <v>1014</v>
      </c>
      <c r="D7" s="109" t="s">
        <v>1014</v>
      </c>
      <c r="E7" s="109" t="s">
        <v>1014</v>
      </c>
      <c r="F7" s="109" t="s">
        <v>1014</v>
      </c>
      <c r="G7" s="91">
        <v>7</v>
      </c>
      <c r="H7" s="109" t="s">
        <v>1014</v>
      </c>
      <c r="I7" s="91">
        <v>2</v>
      </c>
    </row>
    <row r="8" spans="1:9" ht="18.75" customHeight="1">
      <c r="A8" s="96">
        <v>2</v>
      </c>
      <c r="B8" s="96" t="s">
        <v>1073</v>
      </c>
      <c r="C8" s="109" t="s">
        <v>1014</v>
      </c>
      <c r="D8" s="109" t="s">
        <v>1014</v>
      </c>
      <c r="E8" s="109" t="s">
        <v>1014</v>
      </c>
      <c r="F8" s="109" t="s">
        <v>1014</v>
      </c>
      <c r="G8" s="91">
        <v>49</v>
      </c>
      <c r="H8" s="109" t="s">
        <v>1014</v>
      </c>
      <c r="I8" s="91">
        <v>2</v>
      </c>
    </row>
    <row r="9" spans="1:9" ht="13.5">
      <c r="A9"/>
      <c r="B9"/>
      <c r="C9"/>
      <c r="D9"/>
      <c r="E9"/>
      <c r="F9"/>
      <c r="G9"/>
      <c r="H9"/>
      <c r="I9"/>
    </row>
    <row r="10" spans="1:9" ht="13.5">
      <c r="A10"/>
      <c r="B10"/>
      <c r="C10"/>
      <c r="D10"/>
      <c r="E10"/>
      <c r="F10"/>
      <c r="G10"/>
      <c r="H10"/>
      <c r="I10"/>
    </row>
    <row r="11" spans="1:9" ht="13.5">
      <c r="A11"/>
      <c r="B11"/>
      <c r="C11"/>
      <c r="D11"/>
      <c r="E11"/>
      <c r="F11"/>
      <c r="G11"/>
      <c r="H11"/>
      <c r="I11"/>
    </row>
    <row r="12" spans="1:9" ht="13.5">
      <c r="A12"/>
      <c r="B12"/>
      <c r="C12"/>
      <c r="D12"/>
      <c r="E12"/>
      <c r="F12"/>
      <c r="G12"/>
      <c r="H12"/>
      <c r="I12"/>
    </row>
    <row r="13" spans="1:9" ht="13.5">
      <c r="A13"/>
      <c r="B13"/>
      <c r="C13"/>
      <c r="D13"/>
      <c r="E13"/>
      <c r="F13"/>
      <c r="G13"/>
      <c r="H13"/>
      <c r="I13"/>
    </row>
    <row r="14" spans="1:9" ht="13.5">
      <c r="A14"/>
      <c r="B14"/>
      <c r="C14"/>
      <c r="D14"/>
      <c r="E14"/>
      <c r="F14"/>
      <c r="G14"/>
      <c r="H14"/>
      <c r="I14"/>
    </row>
    <row r="15" spans="1:9" ht="13.5">
      <c r="A15"/>
      <c r="B15"/>
      <c r="C15"/>
      <c r="D15"/>
      <c r="E15"/>
      <c r="F15"/>
      <c r="G15"/>
      <c r="H15"/>
      <c r="I15"/>
    </row>
    <row r="16" spans="1:9" ht="13.5">
      <c r="A16"/>
      <c r="B16"/>
      <c r="C16"/>
      <c r="D16"/>
      <c r="E16"/>
      <c r="F16"/>
      <c r="G16"/>
      <c r="H16"/>
      <c r="I16"/>
    </row>
    <row r="17" spans="1:9" ht="13.5">
      <c r="A17"/>
      <c r="B17"/>
      <c r="C17"/>
      <c r="D17"/>
      <c r="E17"/>
      <c r="F17"/>
      <c r="G17"/>
      <c r="H17"/>
      <c r="I17"/>
    </row>
    <row r="18" spans="1:9" ht="13.5">
      <c r="A18"/>
      <c r="B18"/>
      <c r="C18"/>
      <c r="D18"/>
      <c r="E18"/>
      <c r="F18"/>
      <c r="G18"/>
      <c r="H18"/>
      <c r="I18"/>
    </row>
    <row r="19" spans="1:9" ht="13.5">
      <c r="A19"/>
      <c r="B19"/>
      <c r="C19"/>
      <c r="D19"/>
      <c r="E19"/>
      <c r="F19"/>
      <c r="G19"/>
      <c r="H19"/>
      <c r="I19"/>
    </row>
    <row r="20" spans="1:9" ht="13.5">
      <c r="A20"/>
      <c r="B20"/>
      <c r="C20"/>
      <c r="D20"/>
      <c r="E20"/>
      <c r="F20"/>
      <c r="G20"/>
      <c r="H20"/>
      <c r="I20"/>
    </row>
    <row r="21" spans="1:9" ht="13.5">
      <c r="A21"/>
      <c r="B21"/>
      <c r="C21"/>
      <c r="D21"/>
      <c r="E21"/>
      <c r="F21"/>
      <c r="G21"/>
      <c r="H21"/>
      <c r="I21"/>
    </row>
    <row r="94" spans="1:1">
      <c r="A94" s="141" t="s">
        <v>1005</v>
      </c>
    </row>
    <row r="189" spans="4:4">
      <c r="D189" s="50"/>
    </row>
  </sheetData>
  <sheetProtection selectLockedCells="1" selectUnlockedCells="1"/>
  <mergeCells count="11">
    <mergeCell ref="I4:I5"/>
    <mergeCell ref="A2:G2"/>
    <mergeCell ref="H2:I2"/>
    <mergeCell ref="A4:A5"/>
    <mergeCell ref="B4:B5"/>
    <mergeCell ref="C4:C5"/>
    <mergeCell ref="D4:D5"/>
    <mergeCell ref="E4:E5"/>
    <mergeCell ref="F4:F5"/>
    <mergeCell ref="G4:G5"/>
    <mergeCell ref="H4:H5"/>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8.xml><?xml version="1.0" encoding="utf-8"?>
<worksheet xmlns="http://schemas.openxmlformats.org/spreadsheetml/2006/main" xmlns:r="http://schemas.openxmlformats.org/officeDocument/2006/relationships">
  <sheetPr>
    <tabColor rgb="FFFFFF00"/>
  </sheetPr>
  <dimension ref="A2:I203"/>
  <sheetViews>
    <sheetView zoomScaleNormal="70" workbookViewId="0">
      <selection activeCell="D12" sqref="D12"/>
    </sheetView>
  </sheetViews>
  <sheetFormatPr defaultColWidth="10.75" defaultRowHeight="13.5"/>
  <cols>
    <col min="1" max="1" width="5.375" customWidth="1"/>
    <col min="2" max="2" width="31" customWidth="1"/>
    <col min="4" max="4" width="13.625" customWidth="1"/>
    <col min="5" max="5" width="14" customWidth="1"/>
    <col min="6" max="6" width="13.5" customWidth="1"/>
    <col min="7" max="7" width="11.75" customWidth="1"/>
  </cols>
  <sheetData>
    <row r="2" spans="1:9" ht="13.5" customHeight="1">
      <c r="A2" s="531" t="s">
        <v>872</v>
      </c>
      <c r="B2" s="531"/>
      <c r="C2" s="531"/>
      <c r="D2" s="531"/>
      <c r="E2" s="531"/>
      <c r="F2" s="531"/>
      <c r="G2" s="531"/>
      <c r="H2" s="87"/>
      <c r="I2" s="87"/>
    </row>
    <row r="3" spans="1:9">
      <c r="A3" s="59"/>
      <c r="B3" s="59"/>
      <c r="C3" s="59"/>
      <c r="D3" s="59"/>
      <c r="E3" s="10"/>
      <c r="F3" s="59"/>
      <c r="G3" s="59"/>
      <c r="H3" s="59"/>
      <c r="I3" s="59"/>
    </row>
    <row r="4" spans="1:9">
      <c r="I4" s="44" t="s">
        <v>1008</v>
      </c>
    </row>
    <row r="5" spans="1:9" ht="51.75" customHeight="1">
      <c r="A5" s="95" t="s">
        <v>42</v>
      </c>
      <c r="B5" s="95" t="s">
        <v>1070</v>
      </c>
      <c r="C5" s="95" t="s">
        <v>970</v>
      </c>
      <c r="D5" s="95" t="s">
        <v>971</v>
      </c>
      <c r="E5" s="95" t="s">
        <v>972</v>
      </c>
      <c r="F5" s="95" t="s">
        <v>973</v>
      </c>
      <c r="G5" s="95" t="s">
        <v>974</v>
      </c>
      <c r="H5" s="95" t="s">
        <v>374</v>
      </c>
      <c r="I5" s="95" t="s">
        <v>975</v>
      </c>
    </row>
    <row r="6" spans="1:9" ht="17.25" customHeight="1">
      <c r="A6" s="95">
        <v>1</v>
      </c>
      <c r="B6" s="95">
        <v>2</v>
      </c>
      <c r="C6" s="95">
        <v>3</v>
      </c>
      <c r="D6" s="95">
        <v>4</v>
      </c>
      <c r="E6" s="95">
        <v>5</v>
      </c>
      <c r="F6" s="95">
        <v>6</v>
      </c>
      <c r="G6" s="95">
        <v>7</v>
      </c>
      <c r="H6" s="95">
        <v>8</v>
      </c>
      <c r="I6" s="95">
        <v>9</v>
      </c>
    </row>
    <row r="7" spans="1:9" ht="42.75" customHeight="1">
      <c r="A7" s="96">
        <v>1</v>
      </c>
      <c r="B7" s="96" t="s">
        <v>977</v>
      </c>
      <c r="C7" s="109" t="s">
        <v>1014</v>
      </c>
      <c r="D7" s="109" t="s">
        <v>1014</v>
      </c>
      <c r="E7" s="109" t="s">
        <v>1014</v>
      </c>
      <c r="F7" s="109" t="s">
        <v>1014</v>
      </c>
      <c r="G7" s="91">
        <v>299</v>
      </c>
      <c r="H7" s="109" t="s">
        <v>1014</v>
      </c>
      <c r="I7" s="91">
        <v>136</v>
      </c>
    </row>
    <row r="8" spans="1:9" ht="36" customHeight="1">
      <c r="A8" s="96">
        <v>2</v>
      </c>
      <c r="B8" s="96" t="s">
        <v>978</v>
      </c>
      <c r="C8" s="109" t="s">
        <v>1014</v>
      </c>
      <c r="D8" s="109" t="s">
        <v>1014</v>
      </c>
      <c r="E8" s="109" t="s">
        <v>1014</v>
      </c>
      <c r="F8" s="109" t="s">
        <v>1014</v>
      </c>
      <c r="G8" s="91">
        <v>282</v>
      </c>
      <c r="H8" s="109" t="s">
        <v>1014</v>
      </c>
      <c r="I8" s="91">
        <v>113</v>
      </c>
    </row>
    <row r="10" spans="1:9">
      <c r="A10" s="588" t="s">
        <v>612</v>
      </c>
      <c r="B10" s="588"/>
      <c r="C10" s="588"/>
      <c r="D10" s="588"/>
      <c r="E10" s="588"/>
      <c r="F10" s="588"/>
      <c r="G10" s="588"/>
      <c r="H10" s="588"/>
      <c r="I10" s="588"/>
    </row>
    <row r="11" spans="1:9">
      <c r="A11" s="588"/>
      <c r="B11" s="588"/>
      <c r="C11" s="588"/>
      <c r="D11" s="588"/>
      <c r="E11" s="588"/>
      <c r="F11" s="588"/>
      <c r="G11" s="588"/>
      <c r="H11" s="588"/>
      <c r="I11" s="588"/>
    </row>
    <row r="108" spans="1:1">
      <c r="A108" s="141" t="s">
        <v>1005</v>
      </c>
    </row>
    <row r="203" spans="4:4">
      <c r="D203" s="139"/>
    </row>
  </sheetData>
  <sheetProtection selectLockedCells="1" selectUnlockedCells="1"/>
  <mergeCells count="2">
    <mergeCell ref="A2:G2"/>
    <mergeCell ref="A10:I11"/>
  </mergeCells>
  <phoneticPr fontId="59" type="noConversion"/>
  <pageMargins left="0.39370078740157483" right="0.15748031496062992" top="0.78740157480314965" bottom="0.27559055118110237" header="0.15748031496062992" footer="0.19685039370078741"/>
  <pageSetup paperSize="9" scale="90" firstPageNumber="0" orientation="landscape" horizontalDpi="300" verticalDpi="300" r:id="rId1"/>
  <headerFooter alignWithMargins="0"/>
</worksheet>
</file>

<file path=xl/worksheets/sheet79.xml><?xml version="1.0" encoding="utf-8"?>
<worksheet xmlns="http://schemas.openxmlformats.org/spreadsheetml/2006/main" xmlns:r="http://schemas.openxmlformats.org/officeDocument/2006/relationships">
  <sheetPr>
    <tabColor rgb="FFFFFF00"/>
  </sheetPr>
  <dimension ref="A2:H191"/>
  <sheetViews>
    <sheetView zoomScaleNormal="85" workbookViewId="0">
      <selection activeCell="A12" sqref="A12:F12"/>
    </sheetView>
  </sheetViews>
  <sheetFormatPr defaultColWidth="10.75" defaultRowHeight="13.5"/>
  <cols>
    <col min="1" max="1" width="4.875" customWidth="1"/>
    <col min="2" max="2" width="34.875" customWidth="1"/>
    <col min="3" max="3" width="12.375" customWidth="1"/>
    <col min="4" max="4" width="11.75" customWidth="1"/>
    <col min="6" max="6" width="11.75" customWidth="1"/>
    <col min="9" max="9" width="37.125" customWidth="1"/>
  </cols>
  <sheetData>
    <row r="2" spans="1:8" ht="13.5" customHeight="1">
      <c r="A2" s="531" t="s">
        <v>873</v>
      </c>
      <c r="B2" s="531"/>
      <c r="C2" s="531"/>
      <c r="D2" s="531"/>
      <c r="E2" s="531"/>
      <c r="F2" s="531"/>
    </row>
    <row r="3" spans="1:8" ht="24.75" customHeight="1">
      <c r="F3" s="88" t="s">
        <v>979</v>
      </c>
    </row>
    <row r="4" spans="1:8" ht="19.5" customHeight="1">
      <c r="A4" s="591" t="s">
        <v>42</v>
      </c>
      <c r="B4" s="591" t="s">
        <v>1070</v>
      </c>
      <c r="C4" s="591" t="s">
        <v>568</v>
      </c>
      <c r="D4" s="592"/>
      <c r="E4" s="593" t="s">
        <v>559</v>
      </c>
      <c r="F4" s="593"/>
    </row>
    <row r="5" spans="1:8" ht="36.75" customHeight="1">
      <c r="A5" s="591"/>
      <c r="B5" s="591"/>
      <c r="C5" s="89" t="s">
        <v>980</v>
      </c>
      <c r="D5" s="178" t="s">
        <v>981</v>
      </c>
      <c r="E5" s="205" t="s">
        <v>980</v>
      </c>
      <c r="F5" s="205" t="s">
        <v>981</v>
      </c>
    </row>
    <row r="6" spans="1:8" ht="18.75" customHeight="1">
      <c r="A6" s="68">
        <v>1</v>
      </c>
      <c r="B6" s="68">
        <v>2</v>
      </c>
      <c r="C6" s="68">
        <v>3</v>
      </c>
      <c r="D6" s="81">
        <v>4</v>
      </c>
      <c r="E6" s="124">
        <v>5</v>
      </c>
      <c r="F6" s="124">
        <v>6</v>
      </c>
    </row>
    <row r="7" spans="1:8" ht="17.100000000000001" customHeight="1">
      <c r="A7" s="74">
        <v>1</v>
      </c>
      <c r="B7" s="74" t="s">
        <v>982</v>
      </c>
      <c r="C7" s="487">
        <v>1799</v>
      </c>
      <c r="D7" s="487">
        <v>477</v>
      </c>
      <c r="E7" s="487">
        <v>1444</v>
      </c>
      <c r="F7" s="487">
        <v>384</v>
      </c>
    </row>
    <row r="8" spans="1:8" ht="17.100000000000001" customHeight="1">
      <c r="A8" s="74">
        <v>2</v>
      </c>
      <c r="B8" s="90" t="s">
        <v>983</v>
      </c>
      <c r="C8" s="107" t="s">
        <v>1014</v>
      </c>
      <c r="D8" s="107" t="s">
        <v>1014</v>
      </c>
      <c r="E8" s="107" t="s">
        <v>1014</v>
      </c>
      <c r="F8" s="107" t="s">
        <v>1014</v>
      </c>
    </row>
    <row r="9" spans="1:8" ht="17.100000000000001" customHeight="1">
      <c r="A9" s="74">
        <v>3</v>
      </c>
      <c r="B9" s="74" t="s">
        <v>984</v>
      </c>
      <c r="C9" s="107" t="s">
        <v>1014</v>
      </c>
      <c r="D9" s="107" t="s">
        <v>1014</v>
      </c>
      <c r="E9" s="107" t="s">
        <v>1014</v>
      </c>
      <c r="F9" s="107" t="s">
        <v>1014</v>
      </c>
    </row>
    <row r="10" spans="1:8" ht="17.100000000000001" customHeight="1">
      <c r="A10" s="74">
        <v>4</v>
      </c>
      <c r="B10" s="74" t="s">
        <v>985</v>
      </c>
      <c r="C10" s="107" t="s">
        <v>1014</v>
      </c>
      <c r="D10" s="107" t="s">
        <v>1014</v>
      </c>
      <c r="E10" s="107" t="s">
        <v>1014</v>
      </c>
      <c r="F10" s="107" t="s">
        <v>1014</v>
      </c>
    </row>
    <row r="11" spans="1:8" ht="32.1" customHeight="1">
      <c r="A11" s="74">
        <v>5</v>
      </c>
      <c r="B11" s="74" t="s">
        <v>986</v>
      </c>
      <c r="C11" s="107" t="s">
        <v>1014</v>
      </c>
      <c r="D11" s="107" t="s">
        <v>1014</v>
      </c>
      <c r="E11" s="107" t="s">
        <v>1014</v>
      </c>
      <c r="F11" s="107" t="s">
        <v>1014</v>
      </c>
    </row>
    <row r="12" spans="1:8" ht="167.25" customHeight="1">
      <c r="A12" s="522" t="s">
        <v>697</v>
      </c>
      <c r="B12" s="522"/>
      <c r="C12" s="522"/>
      <c r="D12" s="522"/>
      <c r="E12" s="522"/>
      <c r="F12" s="522"/>
      <c r="G12" s="154"/>
      <c r="H12" s="154"/>
    </row>
    <row r="13" spans="1:8" ht="40.5" customHeight="1">
      <c r="B13" s="589" t="s">
        <v>630</v>
      </c>
      <c r="C13" s="550" t="s">
        <v>568</v>
      </c>
      <c r="D13" s="550"/>
      <c r="E13" s="550" t="s">
        <v>559</v>
      </c>
      <c r="F13" s="550"/>
    </row>
    <row r="14" spans="1:8" ht="55.5" customHeight="1">
      <c r="B14" s="590"/>
      <c r="C14" s="91" t="s">
        <v>698</v>
      </c>
      <c r="D14" s="269" t="s">
        <v>769</v>
      </c>
      <c r="E14" s="91" t="s">
        <v>698</v>
      </c>
      <c r="F14" s="269" t="s">
        <v>768</v>
      </c>
    </row>
    <row r="15" spans="1:8" ht="32.25" customHeight="1">
      <c r="B15" s="351" t="s">
        <v>635</v>
      </c>
      <c r="C15" s="488">
        <v>2.9999999999999997E-4</v>
      </c>
      <c r="D15" s="489" t="s">
        <v>770</v>
      </c>
      <c r="E15" s="350">
        <v>2.0000000000000001E-4</v>
      </c>
      <c r="F15" s="269" t="s">
        <v>636</v>
      </c>
    </row>
    <row r="16" spans="1:8" ht="51" customHeight="1">
      <c r="B16" s="351" t="s">
        <v>637</v>
      </c>
      <c r="C16" s="488">
        <v>1E-3</v>
      </c>
      <c r="D16" s="489" t="s">
        <v>771</v>
      </c>
      <c r="E16" s="350">
        <v>5.9999999999999995E-4</v>
      </c>
      <c r="F16" s="269" t="s">
        <v>638</v>
      </c>
    </row>
    <row r="96" spans="1:1">
      <c r="A96" s="141" t="s">
        <v>1005</v>
      </c>
    </row>
    <row r="191" spans="4:4">
      <c r="D191" s="139"/>
    </row>
  </sheetData>
  <sheetProtection selectLockedCells="1" selectUnlockedCells="1"/>
  <mergeCells count="9">
    <mergeCell ref="E13:F13"/>
    <mergeCell ref="C13:D13"/>
    <mergeCell ref="B13:B14"/>
    <mergeCell ref="A12:F12"/>
    <mergeCell ref="A2:F2"/>
    <mergeCell ref="A4:A5"/>
    <mergeCell ref="B4:B5"/>
    <mergeCell ref="C4:D4"/>
    <mergeCell ref="E4:F4"/>
  </mergeCells>
  <phoneticPr fontId="59" type="noConversion"/>
  <pageMargins left="0.78740157480314965" right="0.15748031496062992" top="0.78740157480314965" bottom="0.27559055118110237" header="0.15748031496062992" footer="0.19685039370078741"/>
  <pageSetup paperSize="9" scale="95" firstPageNumber="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sheetPr>
    <tabColor rgb="FFFFFF00"/>
  </sheetPr>
  <dimension ref="A2:D200"/>
  <sheetViews>
    <sheetView zoomScaleNormal="90" workbookViewId="0">
      <selection activeCell="D26" sqref="D26"/>
    </sheetView>
  </sheetViews>
  <sheetFormatPr defaultColWidth="10.75" defaultRowHeight="12.75"/>
  <cols>
    <col min="1" max="1" width="6.125" style="1" customWidth="1"/>
    <col min="2" max="2" width="32" style="1" customWidth="1"/>
    <col min="3" max="16384" width="10.75" style="1"/>
  </cols>
  <sheetData>
    <row r="2" spans="1:4" ht="32.25" customHeight="1">
      <c r="A2" s="521" t="s">
        <v>1003</v>
      </c>
      <c r="B2" s="521"/>
      <c r="C2" s="521"/>
      <c r="D2" s="521"/>
    </row>
    <row r="3" spans="1:4" ht="10.5" customHeight="1">
      <c r="A3" s="32"/>
    </row>
    <row r="4" spans="1:4">
      <c r="A4" s="1" t="s">
        <v>1004</v>
      </c>
    </row>
    <row r="5" spans="1:4">
      <c r="D5" s="44" t="s">
        <v>51</v>
      </c>
    </row>
    <row r="6" spans="1:4" ht="31.5" customHeight="1">
      <c r="A6" s="31" t="s">
        <v>52</v>
      </c>
      <c r="B6" s="31" t="s">
        <v>1009</v>
      </c>
      <c r="C6" s="264" t="s">
        <v>568</v>
      </c>
      <c r="D6" s="91" t="s">
        <v>559</v>
      </c>
    </row>
    <row r="7" spans="1:4" ht="19.5" customHeight="1">
      <c r="A7" s="31">
        <v>1</v>
      </c>
      <c r="B7" s="31">
        <v>2</v>
      </c>
      <c r="C7" s="71">
        <v>3</v>
      </c>
      <c r="D7" s="95">
        <v>4</v>
      </c>
    </row>
    <row r="8" spans="1:4" ht="15" customHeight="1">
      <c r="A8" s="33">
        <v>1</v>
      </c>
      <c r="B8" s="34" t="s">
        <v>53</v>
      </c>
      <c r="C8" s="31" t="s">
        <v>1014</v>
      </c>
      <c r="D8" s="31" t="s">
        <v>1014</v>
      </c>
    </row>
    <row r="9" spans="1:4" ht="15" customHeight="1">
      <c r="A9" s="33" t="s">
        <v>987</v>
      </c>
      <c r="B9" s="34" t="s">
        <v>54</v>
      </c>
      <c r="C9" s="31" t="s">
        <v>1014</v>
      </c>
      <c r="D9" s="31" t="s">
        <v>1014</v>
      </c>
    </row>
    <row r="10" spans="1:4" ht="15" customHeight="1">
      <c r="A10" s="33" t="s">
        <v>988</v>
      </c>
      <c r="B10" s="34" t="s">
        <v>55</v>
      </c>
      <c r="C10" s="31" t="s">
        <v>1014</v>
      </c>
      <c r="D10" s="31" t="s">
        <v>1014</v>
      </c>
    </row>
    <row r="11" spans="1:4" ht="15" customHeight="1">
      <c r="A11" s="33" t="s">
        <v>56</v>
      </c>
      <c r="B11" s="129" t="s">
        <v>57</v>
      </c>
      <c r="C11" s="31" t="s">
        <v>1014</v>
      </c>
      <c r="D11" s="31" t="s">
        <v>1014</v>
      </c>
    </row>
    <row r="12" spans="1:4" ht="15" customHeight="1">
      <c r="A12" s="33" t="s">
        <v>58</v>
      </c>
      <c r="B12" s="129" t="s">
        <v>134</v>
      </c>
      <c r="C12" s="31" t="s">
        <v>1014</v>
      </c>
      <c r="D12" s="31" t="s">
        <v>1014</v>
      </c>
    </row>
    <row r="13" spans="1:4" ht="15" customHeight="1">
      <c r="A13" s="33">
        <v>2</v>
      </c>
      <c r="B13" s="129" t="s">
        <v>59</v>
      </c>
      <c r="C13" s="275">
        <f>'[2]Звіт про фінансовий стан (Бала '!D10</f>
        <v>3685</v>
      </c>
      <c r="D13" s="31" t="s">
        <v>1014</v>
      </c>
    </row>
    <row r="14" spans="1:4" ht="15" customHeight="1">
      <c r="A14" s="33">
        <v>3</v>
      </c>
      <c r="B14" s="129" t="s">
        <v>60</v>
      </c>
      <c r="C14" s="275">
        <f>C13</f>
        <v>3685</v>
      </c>
      <c r="D14" s="31" t="s">
        <v>1014</v>
      </c>
    </row>
    <row r="104" spans="1:1">
      <c r="A104" s="141" t="s">
        <v>1005</v>
      </c>
    </row>
    <row r="200" spans="4:4">
      <c r="D200" s="50"/>
    </row>
  </sheetData>
  <sheetProtection selectLockedCells="1" selectUnlockedCells="1"/>
  <mergeCells count="1">
    <mergeCell ref="A2:D2"/>
  </mergeCells>
  <phoneticPr fontId="59" type="noConversion"/>
  <pageMargins left="0.98425196850393704" right="0.15748031496062992" top="0.39370078740157483" bottom="0.27559055118110237" header="0.15748031496062992" footer="0.19685039370078741"/>
  <pageSetup paperSize="9" scale="90" firstPageNumber="0" orientation="portrait" horizontalDpi="300" verticalDpi="300" r:id="rId1"/>
  <headerFooter alignWithMargins="0"/>
</worksheet>
</file>

<file path=xl/worksheets/sheet80.xml><?xml version="1.0" encoding="utf-8"?>
<worksheet xmlns="http://schemas.openxmlformats.org/spreadsheetml/2006/main" xmlns:r="http://schemas.openxmlformats.org/officeDocument/2006/relationships">
  <sheetPr enableFormatConditionsCalculation="0">
    <tabColor indexed="34"/>
  </sheetPr>
  <dimension ref="A2:G185"/>
  <sheetViews>
    <sheetView zoomScale="120" zoomScaleNormal="120" workbookViewId="0">
      <selection activeCell="B9" sqref="B9"/>
    </sheetView>
  </sheetViews>
  <sheetFormatPr defaultColWidth="10.75" defaultRowHeight="13.5"/>
  <cols>
    <col min="1" max="7" width="11" style="1" customWidth="1"/>
  </cols>
  <sheetData>
    <row r="2" spans="1:7">
      <c r="A2" s="32" t="s">
        <v>874</v>
      </c>
    </row>
    <row r="5" spans="1:7" ht="54.75" customHeight="1">
      <c r="A5" s="522" t="s">
        <v>875</v>
      </c>
      <c r="B5" s="522"/>
      <c r="C5" s="522"/>
      <c r="D5" s="522"/>
      <c r="E5" s="522"/>
      <c r="F5" s="522"/>
      <c r="G5" s="225"/>
    </row>
    <row r="6" spans="1:7">
      <c r="A6" s="189"/>
    </row>
    <row r="12" spans="1:7">
      <c r="B12" s="522"/>
      <c r="C12" s="522"/>
      <c r="D12" s="522"/>
      <c r="E12" s="522"/>
      <c r="F12" s="522"/>
      <c r="G12" s="522"/>
    </row>
    <row r="90" spans="1:1">
      <c r="A90" s="141" t="s">
        <v>1005</v>
      </c>
    </row>
    <row r="185" spans="4:4">
      <c r="D185" s="50"/>
    </row>
  </sheetData>
  <sheetProtection selectLockedCells="1" selectUnlockedCells="1"/>
  <mergeCells count="2">
    <mergeCell ref="A5:F5"/>
    <mergeCell ref="B12:G12"/>
  </mergeCells>
  <phoneticPr fontId="59" type="noConversion"/>
  <pageMargins left="0.78740157480314965" right="0.15748031496062992" top="0.78740157480314965" bottom="0.27559055118110237" header="0.15748031496062992" footer="0.19685039370078741"/>
  <pageSetup paperSize="9" firstPageNumber="0" orientation="portrait" horizontalDpi="300" verticalDpi="300" r:id="rId1"/>
  <headerFooter alignWithMargins="0"/>
</worksheet>
</file>

<file path=xl/worksheets/sheet81.xml><?xml version="1.0" encoding="utf-8"?>
<worksheet xmlns="http://schemas.openxmlformats.org/spreadsheetml/2006/main" xmlns:r="http://schemas.openxmlformats.org/officeDocument/2006/relationships">
  <dimension ref="A1"/>
  <sheetViews>
    <sheetView workbookViewId="0">
      <selection activeCell="N31" sqref="N31"/>
    </sheetView>
  </sheetViews>
  <sheetFormatPr defaultRowHeight="13.5"/>
  <sheetData/>
  <phoneticPr fontId="59" type="noConversion"/>
  <pageMargins left="0.7" right="0.7" top="0.75" bottom="0.75" header="0.3" footer="0.3"/>
</worksheet>
</file>

<file path=xl/worksheets/sheet9.xml><?xml version="1.0" encoding="utf-8"?>
<worksheet xmlns="http://schemas.openxmlformats.org/spreadsheetml/2006/main" xmlns:r="http://schemas.openxmlformats.org/officeDocument/2006/relationships">
  <sheetPr>
    <tabColor rgb="FFFFFF00"/>
  </sheetPr>
  <dimension ref="A1:F196"/>
  <sheetViews>
    <sheetView zoomScale="92" zoomScaleNormal="92" workbookViewId="0">
      <selection activeCell="B7" sqref="B7"/>
    </sheetView>
  </sheetViews>
  <sheetFormatPr defaultColWidth="10.75" defaultRowHeight="12.75"/>
  <cols>
    <col min="1" max="1" width="5.75" style="1" customWidth="1"/>
    <col min="2" max="2" width="54.375" style="1" customWidth="1"/>
    <col min="3" max="3" width="10.75" style="1"/>
    <col min="4" max="4" width="11.875" style="1" customWidth="1"/>
    <col min="5" max="16384" width="10.75" style="1"/>
  </cols>
  <sheetData>
    <row r="1" spans="1:6">
      <c r="A1" s="32"/>
    </row>
    <row r="2" spans="1:6" ht="23.25" customHeight="1">
      <c r="A2" s="521" t="s">
        <v>773</v>
      </c>
      <c r="B2" s="521"/>
      <c r="C2" s="266"/>
      <c r="D2" s="266"/>
    </row>
    <row r="3" spans="1:6" ht="14.25" customHeight="1">
      <c r="A3" s="1" t="s">
        <v>774</v>
      </c>
    </row>
    <row r="4" spans="1:6">
      <c r="D4" s="44" t="s">
        <v>51</v>
      </c>
    </row>
    <row r="5" spans="1:6" ht="25.5">
      <c r="A5" s="31" t="s">
        <v>52</v>
      </c>
      <c r="B5" s="31" t="s">
        <v>1009</v>
      </c>
      <c r="C5" s="264" t="s">
        <v>568</v>
      </c>
      <c r="D5" s="91" t="s">
        <v>559</v>
      </c>
    </row>
    <row r="6" spans="1:6" ht="18" customHeight="1">
      <c r="A6" s="31">
        <v>1</v>
      </c>
      <c r="B6" s="31">
        <v>2</v>
      </c>
      <c r="C6" s="71">
        <v>3</v>
      </c>
      <c r="D6" s="95">
        <v>4</v>
      </c>
    </row>
    <row r="7" spans="1:6" ht="18" customHeight="1">
      <c r="A7" s="46">
        <v>1</v>
      </c>
      <c r="B7" s="47" t="s">
        <v>76</v>
      </c>
      <c r="C7" s="182" t="s">
        <v>616</v>
      </c>
      <c r="D7" s="182" t="s">
        <v>616</v>
      </c>
    </row>
    <row r="8" spans="1:6" ht="18" customHeight="1">
      <c r="A8" s="46">
        <v>2</v>
      </c>
      <c r="B8" s="47" t="s">
        <v>615</v>
      </c>
      <c r="C8" s="176">
        <v>353719</v>
      </c>
      <c r="D8" s="176">
        <v>236833</v>
      </c>
    </row>
    <row r="9" spans="1:6" ht="18" customHeight="1">
      <c r="A9" s="46">
        <v>3</v>
      </c>
      <c r="B9" s="47" t="s">
        <v>78</v>
      </c>
      <c r="C9" s="182" t="s">
        <v>616</v>
      </c>
      <c r="D9" s="182" t="s">
        <v>616</v>
      </c>
    </row>
    <row r="10" spans="1:6" ht="18" customHeight="1">
      <c r="A10" s="46">
        <v>4</v>
      </c>
      <c r="B10" s="47" t="s">
        <v>617</v>
      </c>
      <c r="C10" s="176">
        <v>56620</v>
      </c>
      <c r="D10" s="176">
        <v>27200</v>
      </c>
    </row>
    <row r="11" spans="1:6" ht="18" customHeight="1">
      <c r="A11" s="46">
        <v>5</v>
      </c>
      <c r="B11" s="47" t="s">
        <v>86</v>
      </c>
      <c r="C11" s="176">
        <v>119494</v>
      </c>
      <c r="D11" s="176">
        <v>138692</v>
      </c>
    </row>
    <row r="12" spans="1:6" ht="18" customHeight="1">
      <c r="A12" s="46">
        <v>6</v>
      </c>
      <c r="B12" s="47" t="s">
        <v>87</v>
      </c>
      <c r="C12" s="176">
        <v>357242</v>
      </c>
      <c r="D12" s="176">
        <v>417204</v>
      </c>
      <c r="F12" s="1" t="s">
        <v>612</v>
      </c>
    </row>
    <row r="13" spans="1:6" ht="18" customHeight="1">
      <c r="A13" s="46">
        <v>7</v>
      </c>
      <c r="B13" s="47" t="s">
        <v>622</v>
      </c>
      <c r="C13" s="176">
        <v>541519</v>
      </c>
      <c r="D13" s="176">
        <v>391991</v>
      </c>
    </row>
    <row r="14" spans="1:6" ht="18" customHeight="1">
      <c r="A14" s="26">
        <v>8</v>
      </c>
      <c r="B14" s="47" t="s">
        <v>618</v>
      </c>
      <c r="C14" s="176">
        <v>-221673</v>
      </c>
      <c r="D14" s="176">
        <v>-232390</v>
      </c>
    </row>
    <row r="15" spans="1:6" ht="18" customHeight="1">
      <c r="A15" s="26">
        <v>9</v>
      </c>
      <c r="B15" s="47" t="s">
        <v>619</v>
      </c>
      <c r="C15" s="176">
        <f>SUM(C8:C14)</f>
        <v>1206921</v>
      </c>
      <c r="D15" s="176">
        <v>979530</v>
      </c>
    </row>
    <row r="16" spans="1:6">
      <c r="C16" s="1" t="s">
        <v>612</v>
      </c>
    </row>
    <row r="17" spans="1:4">
      <c r="D17" s="55"/>
    </row>
    <row r="18" spans="1:4">
      <c r="A18" s="1" t="s">
        <v>620</v>
      </c>
    </row>
    <row r="19" spans="1:4" ht="12.75" customHeight="1"/>
    <row r="20" spans="1:4" ht="18" customHeight="1">
      <c r="A20" s="31" t="s">
        <v>52</v>
      </c>
      <c r="B20" s="31" t="s">
        <v>1009</v>
      </c>
      <c r="C20" s="264" t="s">
        <v>568</v>
      </c>
      <c r="D20" s="91" t="s">
        <v>559</v>
      </c>
    </row>
    <row r="21" spans="1:4" ht="18" customHeight="1">
      <c r="A21" s="31">
        <v>1</v>
      </c>
      <c r="B21" s="31">
        <v>2</v>
      </c>
      <c r="C21" s="175">
        <v>3</v>
      </c>
      <c r="D21" s="95">
        <v>4</v>
      </c>
    </row>
    <row r="22" spans="1:4" ht="18" customHeight="1">
      <c r="A22" s="46">
        <v>1</v>
      </c>
      <c r="B22" s="132" t="s">
        <v>615</v>
      </c>
      <c r="C22" s="176">
        <v>17984.554939999998</v>
      </c>
      <c r="D22" s="176">
        <v>1032</v>
      </c>
    </row>
    <row r="23" spans="1:4" ht="18" customHeight="1">
      <c r="A23" s="46">
        <v>2</v>
      </c>
      <c r="B23" s="132" t="s">
        <v>617</v>
      </c>
      <c r="C23" s="176">
        <v>5991</v>
      </c>
      <c r="D23" s="176">
        <v>2316</v>
      </c>
    </row>
    <row r="24" spans="1:4" ht="18" customHeight="1">
      <c r="A24" s="46">
        <v>3</v>
      </c>
      <c r="B24" s="132" t="s">
        <v>86</v>
      </c>
      <c r="C24" s="176">
        <v>9916</v>
      </c>
      <c r="D24" s="176">
        <v>8152</v>
      </c>
    </row>
    <row r="25" spans="1:4" ht="18" customHeight="1">
      <c r="A25" s="46">
        <v>4</v>
      </c>
      <c r="B25" s="132" t="s">
        <v>87</v>
      </c>
      <c r="C25" s="176">
        <v>31982.979739999995</v>
      </c>
      <c r="D25" s="176">
        <v>22735</v>
      </c>
    </row>
    <row r="26" spans="1:4" ht="18" customHeight="1">
      <c r="A26" s="46">
        <v>5</v>
      </c>
      <c r="B26" s="47" t="s">
        <v>623</v>
      </c>
      <c r="C26" s="176">
        <v>22345</v>
      </c>
      <c r="D26" s="176">
        <v>32554</v>
      </c>
    </row>
    <row r="27" spans="1:4" ht="18" customHeight="1">
      <c r="A27" s="46">
        <v>6</v>
      </c>
      <c r="B27" s="132" t="s">
        <v>621</v>
      </c>
      <c r="C27" s="176">
        <v>88220</v>
      </c>
      <c r="D27" s="176">
        <v>66789</v>
      </c>
    </row>
    <row r="29" spans="1:4" ht="32.25" customHeight="1">
      <c r="A29" s="522" t="s">
        <v>624</v>
      </c>
      <c r="B29" s="522"/>
      <c r="C29" s="522"/>
      <c r="D29" s="522"/>
    </row>
    <row r="30" spans="1:4" ht="32.25" customHeight="1">
      <c r="A30" s="225"/>
      <c r="B30" s="225"/>
      <c r="C30" s="225"/>
      <c r="D30" s="225"/>
    </row>
    <row r="31" spans="1:4">
      <c r="A31" s="154"/>
    </row>
    <row r="34" ht="28.5" customHeight="1"/>
    <row r="102" spans="1:1">
      <c r="A102" s="141" t="s">
        <v>1005</v>
      </c>
    </row>
    <row r="196" spans="4:4">
      <c r="D196" s="50"/>
    </row>
  </sheetData>
  <sheetProtection selectLockedCells="1" selectUnlockedCells="1"/>
  <mergeCells count="2">
    <mergeCell ref="A2:B2"/>
    <mergeCell ref="A29:D29"/>
  </mergeCells>
  <phoneticPr fontId="59" type="noConversion"/>
  <pageMargins left="0.98425196850393704" right="0.15748031496062992" top="0.98425196850393704" bottom="0.27559055118110237" header="0.15748031496062992" footer="0.19685039370078741"/>
  <pageSetup paperSize="9" scale="90" firstPageNumber="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81</vt:i4>
      </vt:variant>
      <vt:variant>
        <vt:lpstr>Именованные диапазоны</vt:lpstr>
      </vt:variant>
      <vt:variant>
        <vt:i4>74</vt:i4>
      </vt:variant>
    </vt:vector>
  </HeadingPairs>
  <TitlesOfParts>
    <vt:vector size="155" baseType="lpstr">
      <vt:lpstr>Транформ.</vt:lpstr>
      <vt:lpstr>Звіт про фінансовий стан (Бала </vt:lpstr>
      <vt:lpstr>Звіт про прибутки і збитки </vt:lpstr>
      <vt:lpstr>Звіт про сукупний дохід</vt:lpstr>
      <vt:lpstr>Звіт про рух грошових кошті </vt:lpstr>
      <vt:lpstr>Звіт про зміни у власному кап </vt:lpstr>
      <vt:lpstr>Примітка 6</vt:lpstr>
      <vt:lpstr>Примітка 7</vt:lpstr>
      <vt:lpstr>Примітка 10</vt:lpstr>
      <vt:lpstr>Таблиця 10.2</vt:lpstr>
      <vt:lpstr>Таблиця 10.3</vt:lpstr>
      <vt:lpstr>Таблиця 10.4</vt:lpstr>
      <vt:lpstr>Таблиця 10.5</vt:lpstr>
      <vt:lpstr>Таблиця 10.6</vt:lpstr>
      <vt:lpstr>Таблиця 10.7</vt:lpstr>
      <vt:lpstr>Таблиця 10.8</vt:lpstr>
      <vt:lpstr>Таблиця 10.9</vt:lpstr>
      <vt:lpstr>Таблиця 10.10</vt:lpstr>
      <vt:lpstr>Примітка 16</vt:lpstr>
      <vt:lpstr>Примітка 17</vt:lpstr>
      <vt:lpstr>Таблиця 17.2</vt:lpstr>
      <vt:lpstr>Таблиця 17.3</vt:lpstr>
      <vt:lpstr>Таблиця 17.4</vt:lpstr>
      <vt:lpstr>Таблиця 17.5</vt:lpstr>
      <vt:lpstr>Примітка 18</vt:lpstr>
      <vt:lpstr>Таблиця 18.2</vt:lpstr>
      <vt:lpstr>Таблиця 18.3</vt:lpstr>
      <vt:lpstr>Примітка 20</vt:lpstr>
      <vt:lpstr>Примітка 21</vt:lpstr>
      <vt:lpstr>Таблиця 21.2</vt:lpstr>
      <vt:lpstr>Примітка 24</vt:lpstr>
      <vt:lpstr>Примітка 24.2</vt:lpstr>
      <vt:lpstr>Примітка 25</vt:lpstr>
      <vt:lpstr>Примітка 26</vt:lpstr>
      <vt:lpstr>Примітка 27</vt:lpstr>
      <vt:lpstr>Примітка 28</vt:lpstr>
      <vt:lpstr>Примітка 29</vt:lpstr>
      <vt:lpstr>Примітка 30</vt:lpstr>
      <vt:lpstr>Примітка 31</vt:lpstr>
      <vt:lpstr>Примітка 32</vt:lpstr>
      <vt:lpstr>Примітка 33</vt:lpstr>
      <vt:lpstr>Примітка 34</vt:lpstr>
      <vt:lpstr>Примітка 35</vt:lpstr>
      <vt:lpstr>Таблиця 35.3</vt:lpstr>
      <vt:lpstr>Таблиця 35.4 </vt:lpstr>
      <vt:lpstr>Примітка 36 </vt:lpstr>
      <vt:lpstr>Таблиця 36.4 </vt:lpstr>
      <vt:lpstr>Примітка 38 </vt:lpstr>
      <vt:lpstr>Таблиця 38.2 </vt:lpstr>
      <vt:lpstr>Таблиця 38.3</vt:lpstr>
      <vt:lpstr>Таблиця 38.4</vt:lpstr>
      <vt:lpstr>Таблиця 38.5</vt:lpstr>
      <vt:lpstr>Примітка 39 </vt:lpstr>
      <vt:lpstr>Таблиця 39.2</vt:lpstr>
      <vt:lpstr>Таблиця 39.3 </vt:lpstr>
      <vt:lpstr>Таблиця 39.4 </vt:lpstr>
      <vt:lpstr>Таблиця 39.5 </vt:lpstr>
      <vt:lpstr>Таблиця 39.6 </vt:lpstr>
      <vt:lpstr>Таблиця 39.7</vt:lpstr>
      <vt:lpstr>Таблиця 39.8</vt:lpstr>
      <vt:lpstr>Таблиця 39.9</vt:lpstr>
      <vt:lpstr>Таблиця 39.10</vt:lpstr>
      <vt:lpstr>Таблиця 39.11 </vt:lpstr>
      <vt:lpstr>Примітка 40 </vt:lpstr>
      <vt:lpstr>Примітка 42 </vt:lpstr>
      <vt:lpstr>Таблиця 42.2 </vt:lpstr>
      <vt:lpstr>Таблиця 42.3 </vt:lpstr>
      <vt:lpstr>Таблиця 42.4</vt:lpstr>
      <vt:lpstr>Примітка 44 </vt:lpstr>
      <vt:lpstr>Таблиця 44.2</vt:lpstr>
      <vt:lpstr>Примітка 45 </vt:lpstr>
      <vt:lpstr>Таблиця 45.2 </vt:lpstr>
      <vt:lpstr>Примітка 46 </vt:lpstr>
      <vt:lpstr>Таблиця 46.2 </vt:lpstr>
      <vt:lpstr>Таблиця 46.4 </vt:lpstr>
      <vt:lpstr>Таблиця 46.5 </vt:lpstr>
      <vt:lpstr>Таблиця 46.6 </vt:lpstr>
      <vt:lpstr>Таблиця 46.8</vt:lpstr>
      <vt:lpstr>Таблиця 46.9</vt:lpstr>
      <vt:lpstr>Примітка 49 </vt:lpstr>
      <vt:lpstr>Лист1</vt:lpstr>
      <vt:lpstr>'Звіт про зміни у власному кап '!Область_печати</vt:lpstr>
      <vt:lpstr>'Звіт про прибутки і збитки '!Область_печати</vt:lpstr>
      <vt:lpstr>'Звіт про сукупний дохід'!Область_печати</vt:lpstr>
      <vt:lpstr>'Звіт про фінансовий стан (Бала '!Область_печати</vt:lpstr>
      <vt:lpstr>'Примітка 10'!Область_печати</vt:lpstr>
      <vt:lpstr>'Примітка 16'!Область_печати</vt:lpstr>
      <vt:lpstr>'Примітка 17'!Область_печати</vt:lpstr>
      <vt:lpstr>'Примітка 18'!Область_печати</vt:lpstr>
      <vt:lpstr>'Примітка 20'!Область_печати</vt:lpstr>
      <vt:lpstr>'Примітка 21'!Область_печати</vt:lpstr>
      <vt:lpstr>'Примітка 24'!Область_печати</vt:lpstr>
      <vt:lpstr>'Примітка 24.2'!Область_печати</vt:lpstr>
      <vt:lpstr>'Примітка 25'!Область_печати</vt:lpstr>
      <vt:lpstr>'Примітка 26'!Область_печати</vt:lpstr>
      <vt:lpstr>'Примітка 27'!Область_печати</vt:lpstr>
      <vt:lpstr>'Примітка 28'!Область_печати</vt:lpstr>
      <vt:lpstr>'Примітка 29'!Область_печати</vt:lpstr>
      <vt:lpstr>'Примітка 30'!Область_печати</vt:lpstr>
      <vt:lpstr>'Примітка 31'!Область_печати</vt:lpstr>
      <vt:lpstr>'Примітка 32'!Область_печати</vt:lpstr>
      <vt:lpstr>'Примітка 33'!Область_печати</vt:lpstr>
      <vt:lpstr>'Примітка 34'!Область_печати</vt:lpstr>
      <vt:lpstr>'Примітка 35'!Область_печати</vt:lpstr>
      <vt:lpstr>'Примітка 36 '!Область_печати</vt:lpstr>
      <vt:lpstr>'Примітка 38 '!Область_печати</vt:lpstr>
      <vt:lpstr>'Примітка 39 '!Область_печати</vt:lpstr>
      <vt:lpstr>'Примітка 42 '!Область_печати</vt:lpstr>
      <vt:lpstr>'Примітка 44 '!Область_печати</vt:lpstr>
      <vt:lpstr>'Примітка 45 '!Область_печати</vt:lpstr>
      <vt:lpstr>'Примітка 46 '!Область_печати</vt:lpstr>
      <vt:lpstr>'Примітка 49 '!Область_печати</vt:lpstr>
      <vt:lpstr>'Примітка 6'!Область_печати</vt:lpstr>
      <vt:lpstr>'Примітка 7'!Область_печати</vt:lpstr>
      <vt:lpstr>'Таблиця 10.10'!Область_печати</vt:lpstr>
      <vt:lpstr>'Таблиця 10.2'!Область_печати</vt:lpstr>
      <vt:lpstr>'Таблиця 10.3'!Область_печати</vt:lpstr>
      <vt:lpstr>'Таблиця 10.4'!Область_печати</vt:lpstr>
      <vt:lpstr>'Таблиця 10.5'!Область_печати</vt:lpstr>
      <vt:lpstr>'Таблиця 10.6'!Область_печати</vt:lpstr>
      <vt:lpstr>'Таблиця 10.7'!Область_печати</vt:lpstr>
      <vt:lpstr>'Таблиця 10.8'!Область_печати</vt:lpstr>
      <vt:lpstr>'Таблиця 10.9'!Область_печати</vt:lpstr>
      <vt:lpstr>'Таблиця 17.2'!Область_печати</vt:lpstr>
      <vt:lpstr>'Таблиця 17.3'!Область_печати</vt:lpstr>
      <vt:lpstr>'Таблиця 17.4'!Область_печати</vt:lpstr>
      <vt:lpstr>'Таблиця 17.5'!Область_печати</vt:lpstr>
      <vt:lpstr>'Таблиця 18.2'!Область_печати</vt:lpstr>
      <vt:lpstr>'Таблиця 18.3'!Область_печати</vt:lpstr>
      <vt:lpstr>'Таблиця 21.2'!Область_печати</vt:lpstr>
      <vt:lpstr>'Таблиця 35.3'!Область_печати</vt:lpstr>
      <vt:lpstr>'Таблиця 35.4 '!Область_печати</vt:lpstr>
      <vt:lpstr>'Таблиця 36.4 '!Область_печати</vt:lpstr>
      <vt:lpstr>'Таблиця 38.2 '!Область_печати</vt:lpstr>
      <vt:lpstr>'Таблиця 38.3'!Область_печати</vt:lpstr>
      <vt:lpstr>'Таблиця 38.4'!Область_печати</vt:lpstr>
      <vt:lpstr>'Таблиця 38.5'!Область_печати</vt:lpstr>
      <vt:lpstr>'Таблиця 39.10'!Область_печати</vt:lpstr>
      <vt:lpstr>'Таблиця 39.11 '!Область_печати</vt:lpstr>
      <vt:lpstr>'Таблиця 39.2'!Область_печати</vt:lpstr>
      <vt:lpstr>'Таблиця 39.3 '!Область_печати</vt:lpstr>
      <vt:lpstr>'Таблиця 39.4 '!Область_печати</vt:lpstr>
      <vt:lpstr>'Таблиця 39.5 '!Область_печати</vt:lpstr>
      <vt:lpstr>'Таблиця 39.6 '!Область_печати</vt:lpstr>
      <vt:lpstr>'Таблиця 39.7'!Область_печати</vt:lpstr>
      <vt:lpstr>'Таблиця 39.8'!Область_печати</vt:lpstr>
      <vt:lpstr>'Таблиця 39.9'!Область_печати</vt:lpstr>
      <vt:lpstr>'Таблиця 42.2 '!Область_печати</vt:lpstr>
      <vt:lpstr>'Таблиця 42.3 '!Область_печати</vt:lpstr>
      <vt:lpstr>'Таблиця 44.2'!Область_печати</vt:lpstr>
      <vt:lpstr>'Таблиця 45.2 '!Область_печати</vt:lpstr>
      <vt:lpstr>'Таблиця 46.2 '!Область_печати</vt:lpstr>
      <vt:lpstr>'Таблиця 46.5 '!Область_печати</vt:lpstr>
      <vt:lpstr>'Таблиця 46.6 '!Область_печати</vt:lpstr>
      <vt:lpstr>'Таблиця 46.8'!Область_печати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admin-delta</dc:creator>
  <cp:lastModifiedBy>Markova</cp:lastModifiedBy>
  <cp:lastPrinted>2015-07-07T09:10:00Z</cp:lastPrinted>
  <dcterms:created xsi:type="dcterms:W3CDTF">2012-08-29T09:32:28Z</dcterms:created>
  <dcterms:modified xsi:type="dcterms:W3CDTF">2015-07-07T09:10:51Z</dcterms:modified>
</cp:coreProperties>
</file>